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ileserver\SvilPromStat\STATISTICHE\2022\"/>
    </mc:Choice>
  </mc:AlternateContent>
  <xr:revisionPtr revIDLastSave="0" documentId="13_ncr:1_{87C63A9E-A154-415B-95A6-073AE8513D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Foglio1!$A$1:$K$55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J55" i="1"/>
  <c r="J54" i="1"/>
  <c r="J53" i="1"/>
  <c r="G52" i="1"/>
  <c r="J47" i="1"/>
  <c r="I48" i="1"/>
  <c r="J48" i="1"/>
  <c r="J52" i="1" s="1"/>
  <c r="H48" i="1"/>
  <c r="J45" i="1"/>
  <c r="J46" i="1"/>
  <c r="J44" i="1"/>
  <c r="I42" i="1"/>
  <c r="J41" i="1"/>
  <c r="J40" i="1"/>
  <c r="J39" i="1"/>
  <c r="J38" i="1"/>
  <c r="I41" i="1"/>
  <c r="H41" i="1"/>
  <c r="H42" i="1" s="1"/>
  <c r="I36" i="1"/>
  <c r="H36" i="1"/>
  <c r="J35" i="1"/>
  <c r="J34" i="1"/>
  <c r="J33" i="1"/>
  <c r="J32" i="1"/>
  <c r="I18" i="1"/>
  <c r="H18" i="1"/>
  <c r="J51" i="1"/>
  <c r="J49" i="1"/>
  <c r="J20" i="1"/>
  <c r="I9" i="1"/>
  <c r="H9" i="1"/>
  <c r="J8" i="1"/>
  <c r="J7" i="1"/>
  <c r="I15" i="1"/>
  <c r="H15" i="1"/>
  <c r="I14" i="1"/>
  <c r="H14" i="1"/>
  <c r="H22" i="1" l="1"/>
  <c r="J18" i="1"/>
  <c r="J9" i="1"/>
  <c r="I22" i="1"/>
  <c r="J22" i="1" s="1"/>
  <c r="J36" i="1"/>
  <c r="J42" i="1" s="1"/>
  <c r="I16" i="1"/>
  <c r="H16" i="1"/>
  <c r="J15" i="1"/>
  <c r="J14" i="1"/>
  <c r="J13" i="1"/>
  <c r="J12" i="1"/>
  <c r="J11" i="1"/>
  <c r="J16" i="1" l="1"/>
  <c r="J28" i="1"/>
  <c r="I25" i="1"/>
  <c r="J25" i="1" s="1"/>
  <c r="H25" i="1"/>
  <c r="I24" i="1"/>
  <c r="J24" i="1" s="1"/>
  <c r="H24" i="1"/>
  <c r="H26" i="1" s="1"/>
  <c r="K50" i="1"/>
  <c r="K43" i="1"/>
  <c r="K37" i="1"/>
  <c r="K31" i="1"/>
  <c r="K29" i="1"/>
  <c r="K27" i="1"/>
  <c r="K23" i="1"/>
  <c r="K21" i="1"/>
  <c r="K19" i="1"/>
  <c r="K17" i="1"/>
  <c r="K10" i="1"/>
  <c r="J26" i="1" l="1"/>
  <c r="I26" i="1"/>
  <c r="E26" i="1"/>
  <c r="F26" i="1"/>
  <c r="G55" i="1"/>
  <c r="K55" i="1" s="1"/>
  <c r="G54" i="1"/>
  <c r="K54" i="1" s="1"/>
  <c r="G53" i="1"/>
  <c r="K53" i="1" s="1"/>
  <c r="G49" i="1"/>
  <c r="F48" i="1"/>
  <c r="E48" i="1"/>
  <c r="G47" i="1"/>
  <c r="K47" i="1" s="1"/>
  <c r="G46" i="1"/>
  <c r="K46" i="1" s="1"/>
  <c r="G45" i="1"/>
  <c r="K45" i="1" s="1"/>
  <c r="G44" i="1"/>
  <c r="K44" i="1" s="1"/>
  <c r="F41" i="1"/>
  <c r="E41" i="1"/>
  <c r="G40" i="1"/>
  <c r="K40" i="1" s="1"/>
  <c r="G39" i="1"/>
  <c r="K39" i="1" s="1"/>
  <c r="G38" i="1"/>
  <c r="K38" i="1" s="1"/>
  <c r="F36" i="1"/>
  <c r="E36" i="1"/>
  <c r="G35" i="1"/>
  <c r="K35" i="1" s="1"/>
  <c r="G34" i="1"/>
  <c r="K34" i="1" s="1"/>
  <c r="G33" i="1"/>
  <c r="K33" i="1" s="1"/>
  <c r="G32" i="1"/>
  <c r="K32" i="1" s="1"/>
  <c r="G30" i="1"/>
  <c r="K30" i="1" s="1"/>
  <c r="G28" i="1"/>
  <c r="K28" i="1" s="1"/>
  <c r="G20" i="1"/>
  <c r="E16" i="1"/>
  <c r="F16" i="1"/>
  <c r="G14" i="1"/>
  <c r="K14" i="1" s="1"/>
  <c r="G13" i="1"/>
  <c r="K13" i="1" s="1"/>
  <c r="G12" i="1"/>
  <c r="K12" i="1" s="1"/>
  <c r="G11" i="1"/>
  <c r="K11" i="1" s="1"/>
  <c r="F9" i="1"/>
  <c r="E9" i="1"/>
  <c r="G8" i="1"/>
  <c r="K8" i="1" s="1"/>
  <c r="G7" i="1"/>
  <c r="K7" i="1" s="1"/>
  <c r="K20" i="1" l="1"/>
  <c r="G51" i="1"/>
  <c r="K51" i="1" s="1"/>
  <c r="K49" i="1"/>
  <c r="E22" i="1"/>
  <c r="G48" i="1"/>
  <c r="F42" i="1"/>
  <c r="G41" i="1"/>
  <c r="K41" i="1" s="1"/>
  <c r="G16" i="1"/>
  <c r="G36" i="1"/>
  <c r="K36" i="1" s="1"/>
  <c r="G9" i="1"/>
  <c r="F22" i="1"/>
  <c r="G15" i="1"/>
  <c r="K15" i="1" s="1"/>
  <c r="G18" i="1"/>
  <c r="G25" i="1"/>
  <c r="K25" i="1" s="1"/>
  <c r="E42" i="1"/>
  <c r="G24" i="1"/>
  <c r="K24" i="1" s="1"/>
  <c r="K9" i="1" l="1"/>
  <c r="K16" i="1"/>
  <c r="K18" i="1"/>
  <c r="K52" i="1"/>
  <c r="K48" i="1"/>
  <c r="G42" i="1"/>
  <c r="K42" i="1" s="1"/>
  <c r="G22" i="1"/>
  <c r="G26" i="1"/>
  <c r="K26" i="1" s="1"/>
  <c r="K22" i="1" l="1"/>
  <c r="C48" i="1"/>
  <c r="B48" i="1"/>
  <c r="C18" i="1" l="1"/>
  <c r="B18" i="1"/>
  <c r="C25" i="1" l="1"/>
  <c r="B25" i="1"/>
  <c r="C24" i="1"/>
  <c r="B24" i="1"/>
  <c r="C26" i="1" l="1"/>
  <c r="B26" i="1"/>
  <c r="C15" i="1" l="1"/>
  <c r="C16" i="1" s="1"/>
  <c r="B15" i="1"/>
  <c r="B16" i="1" s="1"/>
  <c r="D16" i="1" l="1"/>
  <c r="C9" i="1"/>
  <c r="C22" i="1" s="1"/>
  <c r="B9" i="1"/>
  <c r="B22" i="1" s="1"/>
  <c r="D22" i="1" l="1"/>
  <c r="C41" i="1"/>
  <c r="B41" i="1"/>
  <c r="C36" i="1"/>
  <c r="B36" i="1"/>
  <c r="D55" i="1"/>
  <c r="D54" i="1"/>
  <c r="D53" i="1"/>
  <c r="D49" i="1"/>
  <c r="D47" i="1"/>
  <c r="D46" i="1"/>
  <c r="D45" i="1"/>
  <c r="D44" i="1"/>
  <c r="D40" i="1"/>
  <c r="D39" i="1"/>
  <c r="D38" i="1"/>
  <c r="D35" i="1"/>
  <c r="D34" i="1"/>
  <c r="D33" i="1"/>
  <c r="D32" i="1"/>
  <c r="D30" i="1"/>
  <c r="D28" i="1"/>
  <c r="D25" i="1"/>
  <c r="D24" i="1"/>
  <c r="D20" i="1"/>
  <c r="D18" i="1"/>
  <c r="D15" i="1"/>
  <c r="D14" i="1"/>
  <c r="D13" i="1"/>
  <c r="D12" i="1"/>
  <c r="D11" i="1"/>
  <c r="D8" i="1"/>
  <c r="D7" i="1"/>
  <c r="C42" i="1" l="1"/>
  <c r="D51" i="1"/>
  <c r="D41" i="1"/>
  <c r="D36" i="1"/>
  <c r="B42" i="1"/>
  <c r="D26" i="1"/>
  <c r="D9" i="1"/>
  <c r="D48" i="1"/>
  <c r="D42" i="1" l="1"/>
  <c r="D52" i="1"/>
</calcChain>
</file>

<file path=xl/sharedStrings.xml><?xml version="1.0" encoding="utf-8"?>
<sst xmlns="http://schemas.openxmlformats.org/spreadsheetml/2006/main" count="61" uniqueCount="57">
  <si>
    <t>Imbarchi</t>
  </si>
  <si>
    <t>Sbarchi</t>
  </si>
  <si>
    <t>%</t>
  </si>
  <si>
    <t xml:space="preserve"> Merci ( in tn )</t>
  </si>
  <si>
    <t>LIQUIDE</t>
  </si>
  <si>
    <t>Petrolio greggio</t>
  </si>
  <si>
    <t>Derivati del petrolio</t>
  </si>
  <si>
    <t>TOTALE MERCI LIQUIDE (petrolio e derivati)</t>
  </si>
  <si>
    <t>SOLIDE</t>
  </si>
  <si>
    <t>Carbone</t>
  </si>
  <si>
    <t>Minerali grezzi e manufatti (inerti)</t>
  </si>
  <si>
    <t>Prodotti metallurgici, minerali di ferro, minerali e metalli non ferrosi</t>
  </si>
  <si>
    <t>Articoli diversi</t>
  </si>
  <si>
    <t>TOTALE MERCI SOLIDE</t>
  </si>
  <si>
    <t>MERCI NEI CONTENITORI</t>
  </si>
  <si>
    <t>TOTALE MERCI</t>
  </si>
  <si>
    <t>NUMERO CONTENITORI</t>
  </si>
  <si>
    <t>Vuoti</t>
  </si>
  <si>
    <t>Pieni</t>
  </si>
  <si>
    <t>TOT. CONTENITORI NUMERO</t>
  </si>
  <si>
    <t>CONTENITORI: TEU</t>
  </si>
  <si>
    <t>VEICOLI (AUTO)</t>
  </si>
  <si>
    <t>TIR GRECIA</t>
  </si>
  <si>
    <t>TIR CROAZIA</t>
  </si>
  <si>
    <t>TIR ALBANIA</t>
  </si>
  <si>
    <t>TIR ITALIA</t>
  </si>
  <si>
    <t>TOTALE TIR</t>
  </si>
  <si>
    <t>TRAILER GRECIA</t>
  </si>
  <si>
    <t>TRAILER ALBANIA</t>
  </si>
  <si>
    <t>TRAILER ITALIA</t>
  </si>
  <si>
    <t>TOTALE TRAILER</t>
  </si>
  <si>
    <t>TOTALE TIR + TRAILER</t>
  </si>
  <si>
    <t>Passeggeri GRECIA</t>
  </si>
  <si>
    <t>Passeggeri CROAZIA</t>
  </si>
  <si>
    <t>Passeggeri ALBANIA</t>
  </si>
  <si>
    <t>Passeggeri ITALIA</t>
  </si>
  <si>
    <t>TOT PASSEGGERI</t>
  </si>
  <si>
    <t>CROCIERISTI</t>
  </si>
  <si>
    <t>TOTALE PASSEGGERI</t>
  </si>
  <si>
    <t>N° NAVI</t>
  </si>
  <si>
    <t>TSN</t>
  </si>
  <si>
    <t>TSL</t>
  </si>
  <si>
    <t>MERCI ESPO NEI TIR E TRAILER</t>
  </si>
  <si>
    <t>Cereali e derrate alimentari</t>
  </si>
  <si>
    <r>
      <t xml:space="preserve">CROCIERISTI </t>
    </r>
    <r>
      <rPr>
        <i/>
        <sz val="10"/>
        <rFont val="Verdana"/>
        <family val="2"/>
      </rPr>
      <t>(transito)</t>
    </r>
  </si>
  <si>
    <t>TOT CROCIERISTI</t>
  </si>
  <si>
    <t>TOT 2020</t>
  </si>
  <si>
    <t>TOT 2021</t>
  </si>
  <si>
    <t>1952</t>
  </si>
  <si>
    <t>1951</t>
  </si>
  <si>
    <t>48207184</t>
  </si>
  <si>
    <t>48178882</t>
  </si>
  <si>
    <t>20407074</t>
  </si>
  <si>
    <t>20365067</t>
  </si>
  <si>
    <t xml:space="preserve">     PORTO DI ANCONA:   CONFRONTO IMBARCHI E SBARCHI 2020 - 2021 - 2022</t>
  </si>
  <si>
    <t>TOT 2022</t>
  </si>
  <si>
    <t>22 vs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</si>
</sst>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Verdana"/>
      <family val="2"/>
    </font>
    <font>
      <b/>
      <sz val="8"/>
      <color indexed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39"/>
      <name val="Verdana"/>
      <family val="2"/>
    </font>
    <font>
      <b/>
      <sz val="10"/>
      <color indexed="12"/>
      <name val="Verdana"/>
      <family val="2"/>
    </font>
    <font>
      <b/>
      <sz val="11"/>
      <color theme="1"/>
      <name val="Calibri"/>
      <family val="2"/>
      <scheme val="minor"/>
    </font>
    <font>
      <i/>
      <sz val="10"/>
      <name val="Verdana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43"/>
        <bgColor indexed="26"/>
      </patternFill>
    </fill>
    <fill>
      <patternFill patternType="solid">
        <fgColor indexed="13"/>
        <bgColor indexed="64"/>
      </patternFill>
    </fill>
    <fill>
      <patternFill patternType="lightGray">
        <fgColor indexed="43"/>
        <bgColor indexed="13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2" fillId="2" borderId="0" xfId="0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left" vertical="center"/>
    </xf>
    <xf numFmtId="0" fontId="3" fillId="2" borderId="0" xfId="0" applyFont="1" applyFill="1"/>
    <xf numFmtId="0" fontId="4" fillId="2" borderId="0" xfId="0" applyFont="1" applyFill="1"/>
    <xf numFmtId="164" fontId="4" fillId="2" borderId="0" xfId="0" applyNumberFormat="1" applyFont="1" applyFill="1"/>
    <xf numFmtId="0" fontId="5" fillId="2" borderId="1" xfId="0" applyFont="1" applyFill="1" applyBorder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2" borderId="5" xfId="0" applyFont="1" applyFill="1" applyBorder="1"/>
    <xf numFmtId="0" fontId="7" fillId="2" borderId="3" xfId="0" applyFont="1" applyFill="1" applyBorder="1"/>
    <xf numFmtId="0" fontId="7" fillId="2" borderId="11" xfId="0" applyFont="1" applyFill="1" applyBorder="1"/>
    <xf numFmtId="0" fontId="7" fillId="2" borderId="13" xfId="0" applyFont="1" applyFill="1" applyBorder="1"/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/>
    <xf numFmtId="0" fontId="7" fillId="2" borderId="16" xfId="0" applyFont="1" applyFill="1" applyBorder="1"/>
    <xf numFmtId="3" fontId="7" fillId="2" borderId="14" xfId="0" applyNumberFormat="1" applyFont="1" applyFill="1" applyBorder="1" applyAlignment="1">
      <alignment horizontal="left"/>
    </xf>
    <xf numFmtId="3" fontId="7" fillId="0" borderId="17" xfId="0" applyNumberFormat="1" applyFont="1" applyBorder="1"/>
    <xf numFmtId="3" fontId="7" fillId="0" borderId="16" xfId="0" applyNumberFormat="1" applyFont="1" applyBorder="1"/>
    <xf numFmtId="3" fontId="8" fillId="3" borderId="14" xfId="0" applyNumberFormat="1" applyFont="1" applyFill="1" applyBorder="1" applyAlignment="1">
      <alignment horizontal="left" vertical="center"/>
    </xf>
    <xf numFmtId="3" fontId="7" fillId="3" borderId="17" xfId="0" applyNumberFormat="1" applyFont="1" applyFill="1" applyBorder="1" applyAlignment="1">
      <alignment vertical="center"/>
    </xf>
    <xf numFmtId="3" fontId="7" fillId="3" borderId="16" xfId="0" applyNumberFormat="1" applyFont="1" applyFill="1" applyBorder="1" applyAlignment="1">
      <alignment vertical="center"/>
    </xf>
    <xf numFmtId="3" fontId="7" fillId="2" borderId="14" xfId="0" applyNumberFormat="1" applyFont="1" applyFill="1" applyBorder="1" applyAlignment="1">
      <alignment horizontal="center"/>
    </xf>
    <xf numFmtId="3" fontId="7" fillId="0" borderId="14" xfId="0" applyNumberFormat="1" applyFont="1" applyBorder="1" applyAlignment="1">
      <alignment horizontal="left"/>
    </xf>
    <xf numFmtId="3" fontId="9" fillId="2" borderId="14" xfId="0" applyNumberFormat="1" applyFont="1" applyFill="1" applyBorder="1" applyAlignment="1">
      <alignment horizontal="left"/>
    </xf>
    <xf numFmtId="3" fontId="7" fillId="2" borderId="16" xfId="0" applyNumberFormat="1" applyFont="1" applyFill="1" applyBorder="1"/>
    <xf numFmtId="0" fontId="7" fillId="0" borderId="14" xfId="0" applyFont="1" applyBorder="1" applyAlignment="1">
      <alignment horizontal="left"/>
    </xf>
    <xf numFmtId="3" fontId="7" fillId="2" borderId="22" xfId="0" applyNumberFormat="1" applyFont="1" applyFill="1" applyBorder="1" applyAlignment="1">
      <alignment horizontal="center"/>
    </xf>
    <xf numFmtId="3" fontId="7" fillId="2" borderId="12" xfId="0" applyNumberFormat="1" applyFont="1" applyFill="1" applyBorder="1"/>
    <xf numFmtId="3" fontId="8" fillId="0" borderId="14" xfId="0" applyNumberFormat="1" applyFont="1" applyBorder="1" applyAlignment="1">
      <alignment horizontal="left" vertical="center"/>
    </xf>
    <xf numFmtId="3" fontId="8" fillId="0" borderId="14" xfId="0" applyNumberFormat="1" applyFont="1" applyBorder="1" applyAlignment="1">
      <alignment horizontal="left"/>
    </xf>
    <xf numFmtId="3" fontId="6" fillId="4" borderId="14" xfId="0" applyNumberFormat="1" applyFont="1" applyFill="1" applyBorder="1" applyAlignment="1">
      <alignment horizontal="left" vertical="center"/>
    </xf>
    <xf numFmtId="3" fontId="10" fillId="2" borderId="23" xfId="0" applyNumberFormat="1" applyFont="1" applyFill="1" applyBorder="1" applyAlignment="1">
      <alignment horizontal="left"/>
    </xf>
    <xf numFmtId="3" fontId="11" fillId="0" borderId="12" xfId="0" applyNumberFormat="1" applyFont="1" applyBorder="1"/>
    <xf numFmtId="3" fontId="6" fillId="0" borderId="14" xfId="0" applyNumberFormat="1" applyFont="1" applyBorder="1" applyAlignment="1">
      <alignment horizontal="left" vertical="center"/>
    </xf>
    <xf numFmtId="0" fontId="7" fillId="0" borderId="23" xfId="0" applyFont="1" applyBorder="1"/>
    <xf numFmtId="3" fontId="7" fillId="0" borderId="14" xfId="0" applyNumberFormat="1" applyFont="1" applyBorder="1" applyAlignment="1">
      <alignment horizontal="left" vertical="center"/>
    </xf>
    <xf numFmtId="3" fontId="5" fillId="5" borderId="25" xfId="0" applyNumberFormat="1" applyFont="1" applyFill="1" applyBorder="1"/>
    <xf numFmtId="0" fontId="7" fillId="2" borderId="14" xfId="0" applyFont="1" applyFill="1" applyBorder="1" applyAlignment="1">
      <alignment horizontal="left"/>
    </xf>
    <xf numFmtId="0" fontId="8" fillId="6" borderId="14" xfId="0" applyFont="1" applyFill="1" applyBorder="1" applyAlignment="1">
      <alignment horizontal="left" vertical="center"/>
    </xf>
    <xf numFmtId="3" fontId="7" fillId="6" borderId="16" xfId="0" applyNumberFormat="1" applyFont="1" applyFill="1" applyBorder="1" applyAlignment="1">
      <alignment vertical="center"/>
    </xf>
    <xf numFmtId="3" fontId="6" fillId="4" borderId="27" xfId="0" applyNumberFormat="1" applyFont="1" applyFill="1" applyBorder="1" applyAlignment="1">
      <alignment horizontal="left" vertical="center"/>
    </xf>
    <xf numFmtId="3" fontId="6" fillId="4" borderId="25" xfId="0" applyNumberFormat="1" applyFont="1" applyFill="1" applyBorder="1" applyAlignment="1">
      <alignment vertical="center"/>
    </xf>
    <xf numFmtId="3" fontId="7" fillId="0" borderId="12" xfId="0" applyNumberFormat="1" applyFont="1" applyBorder="1"/>
    <xf numFmtId="3" fontId="7" fillId="0" borderId="8" xfId="0" applyNumberFormat="1" applyFont="1" applyBorder="1"/>
    <xf numFmtId="164" fontId="0" fillId="0" borderId="0" xfId="0" applyNumberFormat="1"/>
    <xf numFmtId="0" fontId="7" fillId="0" borderId="10" xfId="0" applyFont="1" applyBorder="1" applyAlignment="1">
      <alignment horizontal="left"/>
    </xf>
    <xf numFmtId="3" fontId="11" fillId="0" borderId="20" xfId="0" applyNumberFormat="1" applyFont="1" applyBorder="1" applyAlignment="1">
      <alignment horizontal="right"/>
    </xf>
    <xf numFmtId="3" fontId="11" fillId="2" borderId="22" xfId="0" applyNumberFormat="1" applyFont="1" applyFill="1" applyBorder="1" applyAlignment="1">
      <alignment horizontal="left"/>
    </xf>
    <xf numFmtId="3" fontId="8" fillId="3" borderId="27" xfId="0" applyNumberFormat="1" applyFont="1" applyFill="1" applyBorder="1" applyAlignment="1">
      <alignment horizontal="left" vertical="center"/>
    </xf>
    <xf numFmtId="3" fontId="7" fillId="3" borderId="25" xfId="0" applyNumberFormat="1" applyFont="1" applyFill="1" applyBorder="1" applyAlignment="1">
      <alignment vertical="center"/>
    </xf>
    <xf numFmtId="3" fontId="8" fillId="2" borderId="24" xfId="0" applyNumberFormat="1" applyFont="1" applyFill="1" applyBorder="1" applyAlignment="1">
      <alignment horizontal="left"/>
    </xf>
    <xf numFmtId="3" fontId="8" fillId="2" borderId="28" xfId="0" applyNumberFormat="1" applyFont="1" applyFill="1" applyBorder="1"/>
    <xf numFmtId="3" fontId="5" fillId="4" borderId="25" xfId="0" applyNumberFormat="1" applyFont="1" applyFill="1" applyBorder="1" applyAlignment="1">
      <alignment horizontal="right" vertical="center"/>
    </xf>
    <xf numFmtId="3" fontId="7" fillId="0" borderId="31" xfId="0" applyNumberFormat="1" applyFont="1" applyBorder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9" fontId="8" fillId="3" borderId="26" xfId="1" applyFont="1" applyFill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3" fontId="6" fillId="0" borderId="24" xfId="0" applyNumberFormat="1" applyFont="1" applyBorder="1" applyAlignment="1">
      <alignment horizontal="left" vertical="center"/>
    </xf>
    <xf numFmtId="3" fontId="6" fillId="0" borderId="23" xfId="0" applyNumberFormat="1" applyFont="1" applyBorder="1" applyAlignment="1">
      <alignment horizontal="left"/>
    </xf>
    <xf numFmtId="3" fontId="6" fillId="0" borderId="12" xfId="0" applyNumberFormat="1" applyFont="1" applyBorder="1"/>
    <xf numFmtId="3" fontId="6" fillId="5" borderId="27" xfId="0" applyNumberFormat="1" applyFont="1" applyFill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2" borderId="30" xfId="0" applyFont="1" applyFill="1" applyBorder="1"/>
    <xf numFmtId="0" fontId="7" fillId="2" borderId="19" xfId="0" applyFont="1" applyFill="1" applyBorder="1"/>
    <xf numFmtId="3" fontId="7" fillId="0" borderId="30" xfId="0" applyNumberFormat="1" applyFont="1" applyBorder="1"/>
    <xf numFmtId="3" fontId="7" fillId="0" borderId="19" xfId="0" applyNumberFormat="1" applyFont="1" applyBorder="1"/>
    <xf numFmtId="3" fontId="8" fillId="3" borderId="19" xfId="0" applyNumberFormat="1" applyFont="1" applyFill="1" applyBorder="1" applyAlignment="1">
      <alignment vertical="center"/>
    </xf>
    <xf numFmtId="3" fontId="7" fillId="3" borderId="30" xfId="0" applyNumberFormat="1" applyFont="1" applyFill="1" applyBorder="1" applyAlignment="1">
      <alignment vertical="center"/>
    </xf>
    <xf numFmtId="3" fontId="7" fillId="2" borderId="30" xfId="0" applyNumberFormat="1" applyFont="1" applyFill="1" applyBorder="1"/>
    <xf numFmtId="3" fontId="7" fillId="2" borderId="19" xfId="0" applyNumberFormat="1" applyFont="1" applyFill="1" applyBorder="1"/>
    <xf numFmtId="3" fontId="8" fillId="2" borderId="33" xfId="0" applyNumberFormat="1" applyFont="1" applyFill="1" applyBorder="1"/>
    <xf numFmtId="3" fontId="8" fillId="2" borderId="34" xfId="0" applyNumberFormat="1" applyFont="1" applyFill="1" applyBorder="1"/>
    <xf numFmtId="3" fontId="6" fillId="4" borderId="36" xfId="0" applyNumberFormat="1" applyFont="1" applyFill="1" applyBorder="1" applyAlignment="1">
      <alignment horizontal="right" vertical="center"/>
    </xf>
    <xf numFmtId="3" fontId="7" fillId="2" borderId="31" xfId="0" applyNumberFormat="1" applyFont="1" applyFill="1" applyBorder="1"/>
    <xf numFmtId="3" fontId="7" fillId="2" borderId="32" xfId="0" applyNumberFormat="1" applyFont="1" applyFill="1" applyBorder="1"/>
    <xf numFmtId="3" fontId="8" fillId="0" borderId="19" xfId="0" applyNumberFormat="1" applyFont="1" applyBorder="1"/>
    <xf numFmtId="3" fontId="7" fillId="3" borderId="35" xfId="0" applyNumberFormat="1" applyFont="1" applyFill="1" applyBorder="1" applyAlignment="1">
      <alignment vertical="center"/>
    </xf>
    <xf numFmtId="3" fontId="8" fillId="3" borderId="36" xfId="0" applyNumberFormat="1" applyFont="1" applyFill="1" applyBorder="1" applyAlignment="1">
      <alignment vertical="center"/>
    </xf>
    <xf numFmtId="3" fontId="11" fillId="0" borderId="31" xfId="0" applyNumberFormat="1" applyFont="1" applyBorder="1"/>
    <xf numFmtId="3" fontId="11" fillId="0" borderId="32" xfId="0" applyNumberFormat="1" applyFont="1" applyBorder="1"/>
    <xf numFmtId="3" fontId="8" fillId="0" borderId="34" xfId="0" applyNumberFormat="1" applyFont="1" applyBorder="1"/>
    <xf numFmtId="3" fontId="5" fillId="5" borderId="35" xfId="0" applyNumberFormat="1" applyFont="1" applyFill="1" applyBorder="1"/>
    <xf numFmtId="3" fontId="6" fillId="5" borderId="36" xfId="0" applyNumberFormat="1" applyFont="1" applyFill="1" applyBorder="1"/>
    <xf numFmtId="3" fontId="6" fillId="0" borderId="31" xfId="0" applyNumberFormat="1" applyFont="1" applyBorder="1"/>
    <xf numFmtId="3" fontId="6" fillId="0" borderId="32" xfId="0" applyNumberFormat="1" applyFont="1" applyBorder="1"/>
    <xf numFmtId="3" fontId="8" fillId="6" borderId="19" xfId="0" applyNumberFormat="1" applyFont="1" applyFill="1" applyBorder="1" applyAlignment="1">
      <alignment vertical="center"/>
    </xf>
    <xf numFmtId="3" fontId="6" fillId="4" borderId="35" xfId="0" applyNumberFormat="1" applyFont="1" applyFill="1" applyBorder="1" applyAlignment="1">
      <alignment vertical="center"/>
    </xf>
    <xf numFmtId="3" fontId="6" fillId="4" borderId="36" xfId="0" applyNumberFormat="1" applyFont="1" applyFill="1" applyBorder="1" applyAlignment="1">
      <alignment vertical="center"/>
    </xf>
    <xf numFmtId="3" fontId="7" fillId="0" borderId="32" xfId="0" applyNumberFormat="1" applyFont="1" applyBorder="1"/>
    <xf numFmtId="3" fontId="7" fillId="0" borderId="7" xfId="0" applyNumberFormat="1" applyFont="1" applyBorder="1"/>
    <xf numFmtId="3" fontId="7" fillId="0" borderId="9" xfId="0" applyNumberFormat="1" applyFont="1" applyBorder="1"/>
    <xf numFmtId="3" fontId="5" fillId="4" borderId="35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right"/>
    </xf>
    <xf numFmtId="3" fontId="0" fillId="0" borderId="0" xfId="0" applyNumberFormat="1"/>
    <xf numFmtId="9" fontId="0" fillId="0" borderId="0" xfId="0" applyNumberFormat="1" applyAlignment="1">
      <alignment horizontal="right"/>
    </xf>
    <xf numFmtId="0" fontId="7" fillId="0" borderId="14" xfId="0" applyFont="1" applyBorder="1" applyAlignment="1">
      <alignment horizontal="left" vertical="center"/>
    </xf>
    <xf numFmtId="3" fontId="7" fillId="0" borderId="30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/>
    <xf numFmtId="0" fontId="7" fillId="0" borderId="30" xfId="0" applyFont="1" applyBorder="1" applyAlignment="1">
      <alignment horizontal="left" vertical="center"/>
    </xf>
    <xf numFmtId="0" fontId="8" fillId="6" borderId="7" xfId="0" applyFont="1" applyFill="1" applyBorder="1" applyAlignment="1">
      <alignment horizontal="left" vertical="center"/>
    </xf>
    <xf numFmtId="3" fontId="8" fillId="6" borderId="8" xfId="0" applyNumberFormat="1" applyFont="1" applyFill="1" applyBorder="1" applyAlignment="1">
      <alignment vertical="center"/>
    </xf>
    <xf numFmtId="3" fontId="8" fillId="6" borderId="7" xfId="0" applyNumberFormat="1" applyFont="1" applyFill="1" applyBorder="1" applyAlignment="1">
      <alignment vertical="center"/>
    </xf>
    <xf numFmtId="3" fontId="8" fillId="6" borderId="9" xfId="0" applyNumberFormat="1" applyFont="1" applyFill="1" applyBorder="1" applyAlignment="1">
      <alignment vertical="center"/>
    </xf>
    <xf numFmtId="3" fontId="7" fillId="0" borderId="37" xfId="0" applyNumberFormat="1" applyFont="1" applyBorder="1"/>
    <xf numFmtId="164" fontId="8" fillId="0" borderId="38" xfId="0" applyNumberFormat="1" applyFont="1" applyBorder="1" applyAlignment="1">
      <alignment horizontal="center"/>
    </xf>
    <xf numFmtId="164" fontId="7" fillId="0" borderId="39" xfId="0" applyNumberFormat="1" applyFont="1" applyBorder="1"/>
    <xf numFmtId="164" fontId="7" fillId="2" borderId="18" xfId="0" applyNumberFormat="1" applyFont="1" applyFill="1" applyBorder="1" applyAlignment="1">
      <alignment horizontal="right"/>
    </xf>
    <xf numFmtId="9" fontId="7" fillId="0" borderId="18" xfId="1" applyFont="1" applyBorder="1" applyAlignment="1">
      <alignment horizontal="right"/>
    </xf>
    <xf numFmtId="9" fontId="8" fillId="3" borderId="18" xfId="1" applyFont="1" applyFill="1" applyBorder="1" applyAlignment="1">
      <alignment horizontal="right" vertical="center"/>
    </xf>
    <xf numFmtId="9" fontId="7" fillId="0" borderId="29" xfId="1" applyFont="1" applyBorder="1" applyAlignment="1">
      <alignment horizontal="right"/>
    </xf>
    <xf numFmtId="9" fontId="6" fillId="5" borderId="26" xfId="1" applyFont="1" applyFill="1" applyBorder="1" applyAlignment="1">
      <alignment horizontal="right"/>
    </xf>
    <xf numFmtId="9" fontId="7" fillId="7" borderId="13" xfId="1" applyFont="1" applyFill="1" applyBorder="1" applyAlignment="1">
      <alignment horizontal="right"/>
    </xf>
    <xf numFmtId="9" fontId="6" fillId="5" borderId="13" xfId="1" applyFont="1" applyFill="1" applyBorder="1" applyAlignment="1">
      <alignment horizontal="right"/>
    </xf>
    <xf numFmtId="9" fontId="7" fillId="0" borderId="21" xfId="1" applyFont="1" applyBorder="1" applyAlignment="1">
      <alignment horizontal="right"/>
    </xf>
    <xf numFmtId="9" fontId="7" fillId="0" borderId="13" xfId="1" applyFont="1" applyBorder="1" applyAlignment="1">
      <alignment horizontal="right"/>
    </xf>
    <xf numFmtId="9" fontId="7" fillId="0" borderId="18" xfId="1" applyFont="1" applyFill="1" applyBorder="1" applyAlignment="1">
      <alignment horizontal="right" vertical="center"/>
    </xf>
    <xf numFmtId="9" fontId="8" fillId="3" borderId="40" xfId="1" applyFont="1" applyFill="1" applyBorder="1" applyAlignment="1">
      <alignment horizontal="right" vertical="center"/>
    </xf>
    <xf numFmtId="9" fontId="7" fillId="0" borderId="40" xfId="1" applyFont="1" applyBorder="1" applyAlignment="1">
      <alignment horizontal="right"/>
    </xf>
    <xf numFmtId="164" fontId="6" fillId="2" borderId="39" xfId="0" applyNumberFormat="1" applyFont="1" applyFill="1" applyBorder="1" applyAlignment="1">
      <alignment horizontal="center" vertical="center"/>
    </xf>
    <xf numFmtId="0" fontId="7" fillId="2" borderId="41" xfId="0" applyFont="1" applyFill="1" applyBorder="1"/>
    <xf numFmtId="3" fontId="6" fillId="4" borderId="32" xfId="0" applyNumberFormat="1" applyFont="1" applyFill="1" applyBorder="1"/>
    <xf numFmtId="3" fontId="11" fillId="0" borderId="42" xfId="0" applyNumberFormat="1" applyFont="1" applyBorder="1" applyAlignment="1">
      <alignment horizontal="right"/>
    </xf>
    <xf numFmtId="3" fontId="11" fillId="0" borderId="43" xfId="0" applyNumberFormat="1" applyFont="1" applyBorder="1" applyAlignment="1">
      <alignment horizontal="right"/>
    </xf>
    <xf numFmtId="9" fontId="8" fillId="0" borderId="18" xfId="1" applyFont="1" applyBorder="1" applyAlignment="1">
      <alignment horizontal="right"/>
    </xf>
    <xf numFmtId="3" fontId="7" fillId="0" borderId="44" xfId="0" applyNumberFormat="1" applyFont="1" applyBorder="1"/>
    <xf numFmtId="3" fontId="8" fillId="3" borderId="18" xfId="0" applyNumberFormat="1" applyFont="1" applyFill="1" applyBorder="1" applyAlignment="1">
      <alignment vertical="center"/>
    </xf>
    <xf numFmtId="0" fontId="7" fillId="2" borderId="18" xfId="0" applyFont="1" applyFill="1" applyBorder="1"/>
    <xf numFmtId="3" fontId="7" fillId="0" borderId="18" xfId="0" applyNumberFormat="1" applyFont="1" applyBorder="1"/>
    <xf numFmtId="3" fontId="7" fillId="6" borderId="17" xfId="0" applyNumberFormat="1" applyFont="1" applyFill="1" applyBorder="1" applyAlignment="1">
      <alignment vertical="center"/>
    </xf>
    <xf numFmtId="3" fontId="7" fillId="3" borderId="41" xfId="0" applyNumberFormat="1" applyFont="1" applyFill="1" applyBorder="1" applyAlignment="1">
      <alignment vertical="center"/>
    </xf>
    <xf numFmtId="3" fontId="7" fillId="3" borderId="12" xfId="0" applyNumberFormat="1" applyFont="1" applyFill="1" applyBorder="1" applyAlignment="1">
      <alignment vertical="center"/>
    </xf>
    <xf numFmtId="3" fontId="5" fillId="4" borderId="31" xfId="0" applyNumberFormat="1" applyFont="1" applyFill="1" applyBorder="1"/>
    <xf numFmtId="3" fontId="5" fillId="4" borderId="12" xfId="0" applyNumberFormat="1" applyFont="1" applyFill="1" applyBorder="1"/>
    <xf numFmtId="3" fontId="7" fillId="0" borderId="16" xfId="0" applyNumberFormat="1" applyFont="1" applyBorder="1" applyAlignment="1">
      <alignment horizontal="right" wrapText="1"/>
    </xf>
    <xf numFmtId="3" fontId="5" fillId="5" borderId="45" xfId="0" applyNumberFormat="1" applyFont="1" applyFill="1" applyBorder="1"/>
    <xf numFmtId="3" fontId="7" fillId="2" borderId="18" xfId="0" applyNumberFormat="1" applyFont="1" applyFill="1" applyBorder="1"/>
    <xf numFmtId="3" fontId="8" fillId="2" borderId="29" xfId="0" applyNumberFormat="1" applyFont="1" applyFill="1" applyBorder="1"/>
    <xf numFmtId="3" fontId="6" fillId="4" borderId="26" xfId="0" applyNumberFormat="1" applyFont="1" applyFill="1" applyBorder="1" applyAlignment="1">
      <alignment horizontal="right" vertical="center"/>
    </xf>
    <xf numFmtId="3" fontId="7" fillId="2" borderId="13" xfId="0" applyNumberFormat="1" applyFont="1" applyFill="1" applyBorder="1"/>
    <xf numFmtId="3" fontId="6" fillId="4" borderId="13" xfId="0" applyNumberFormat="1" applyFont="1" applyFill="1" applyBorder="1"/>
    <xf numFmtId="3" fontId="11" fillId="0" borderId="21" xfId="0" applyNumberFormat="1" applyFont="1" applyBorder="1" applyAlignment="1">
      <alignment horizontal="right"/>
    </xf>
    <xf numFmtId="3" fontId="8" fillId="3" borderId="26" xfId="0" applyNumberFormat="1" applyFont="1" applyFill="1" applyBorder="1" applyAlignment="1">
      <alignment vertical="center"/>
    </xf>
    <xf numFmtId="3" fontId="11" fillId="0" borderId="13" xfId="0" applyNumberFormat="1" applyFont="1" applyBorder="1"/>
    <xf numFmtId="3" fontId="8" fillId="0" borderId="18" xfId="0" applyNumberFormat="1" applyFont="1" applyBorder="1"/>
    <xf numFmtId="3" fontId="8" fillId="0" borderId="29" xfId="0" applyNumberFormat="1" applyFont="1" applyBorder="1"/>
    <xf numFmtId="3" fontId="6" fillId="5" borderId="26" xfId="0" applyNumberFormat="1" applyFont="1" applyFill="1" applyBorder="1"/>
    <xf numFmtId="3" fontId="6" fillId="0" borderId="13" xfId="0" applyNumberFormat="1" applyFont="1" applyBorder="1"/>
    <xf numFmtId="3" fontId="8" fillId="6" borderId="18" xfId="0" applyNumberFormat="1" applyFont="1" applyFill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8" fillId="6" borderId="40" xfId="0" applyNumberFormat="1" applyFont="1" applyFill="1" applyBorder="1" applyAlignment="1">
      <alignment vertical="center"/>
    </xf>
    <xf numFmtId="3" fontId="6" fillId="4" borderId="26" xfId="0" applyNumberFormat="1" applyFont="1" applyFill="1" applyBorder="1" applyAlignment="1">
      <alignment vertical="center"/>
    </xf>
    <xf numFmtId="3" fontId="7" fillId="0" borderId="13" xfId="0" applyNumberFormat="1" applyFont="1" applyBorder="1"/>
    <xf numFmtId="3" fontId="7" fillId="0" borderId="40" xfId="0" applyNumberFormat="1" applyFont="1" applyBorder="1"/>
    <xf numFmtId="3" fontId="7" fillId="0" borderId="2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4" xfId="0" applyNumberFormat="1" applyFont="1" applyBorder="1"/>
    <xf numFmtId="3" fontId="7" fillId="0" borderId="30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9" fontId="0" fillId="0" borderId="0" xfId="1" applyFont="1"/>
    <xf numFmtId="3" fontId="7" fillId="0" borderId="15" xfId="0" applyNumberFormat="1" applyFont="1" applyBorder="1"/>
    <xf numFmtId="3" fontId="7" fillId="3" borderId="15" xfId="0" applyNumberFormat="1" applyFont="1" applyFill="1" applyBorder="1" applyAlignment="1">
      <alignment vertical="center"/>
    </xf>
    <xf numFmtId="3" fontId="7" fillId="2" borderId="15" xfId="0" applyNumberFormat="1" applyFont="1" applyFill="1" applyBorder="1"/>
    <xf numFmtId="3" fontId="8" fillId="2" borderId="46" xfId="0" applyNumberFormat="1" applyFont="1" applyFill="1" applyBorder="1"/>
    <xf numFmtId="3" fontId="5" fillId="4" borderId="47" xfId="0" applyNumberFormat="1" applyFont="1" applyFill="1" applyBorder="1" applyAlignment="1">
      <alignment horizontal="right" vertical="center"/>
    </xf>
    <xf numFmtId="3" fontId="7" fillId="2" borderId="11" xfId="0" applyNumberFormat="1" applyFont="1" applyFill="1" applyBorder="1"/>
    <xf numFmtId="3" fontId="6" fillId="4" borderId="11" xfId="0" applyNumberFormat="1" applyFont="1" applyFill="1" applyBorder="1"/>
    <xf numFmtId="3" fontId="11" fillId="0" borderId="0" xfId="0" applyNumberFormat="1" applyFont="1" applyAlignment="1">
      <alignment horizontal="right"/>
    </xf>
    <xf numFmtId="3" fontId="7" fillId="3" borderId="47" xfId="0" applyNumberFormat="1" applyFont="1" applyFill="1" applyBorder="1" applyAlignment="1">
      <alignment vertical="center"/>
    </xf>
    <xf numFmtId="3" fontId="11" fillId="0" borderId="11" xfId="0" applyNumberFormat="1" applyFont="1" applyBorder="1"/>
    <xf numFmtId="3" fontId="7" fillId="0" borderId="46" xfId="0" applyNumberFormat="1" applyFont="1" applyBorder="1"/>
    <xf numFmtId="3" fontId="5" fillId="5" borderId="47" xfId="0" applyNumberFormat="1" applyFont="1" applyFill="1" applyBorder="1"/>
    <xf numFmtId="3" fontId="6" fillId="0" borderId="11" xfId="0" applyNumberFormat="1" applyFont="1" applyBorder="1"/>
    <xf numFmtId="3" fontId="7" fillId="6" borderId="15" xfId="0" applyNumberFormat="1" applyFont="1" applyFill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8" fillId="6" borderId="48" xfId="0" applyNumberFormat="1" applyFont="1" applyFill="1" applyBorder="1" applyAlignment="1">
      <alignment vertical="center"/>
    </xf>
    <xf numFmtId="3" fontId="6" fillId="4" borderId="47" xfId="0" applyNumberFormat="1" applyFont="1" applyFill="1" applyBorder="1" applyAlignment="1">
      <alignment vertical="center"/>
    </xf>
    <xf numFmtId="3" fontId="7" fillId="0" borderId="11" xfId="0" applyNumberFormat="1" applyFont="1" applyBorder="1"/>
    <xf numFmtId="3" fontId="7" fillId="0" borderId="48" xfId="0" applyNumberFormat="1" applyFont="1" applyBorder="1"/>
    <xf numFmtId="3" fontId="6" fillId="4" borderId="12" xfId="0" applyNumberFormat="1" applyFont="1" applyFill="1" applyBorder="1"/>
    <xf numFmtId="3" fontId="7" fillId="0" borderId="28" xfId="0" applyNumberFormat="1" applyFont="1" applyBorder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2"/>
  <sheetViews>
    <sheetView tabSelected="1" zoomScale="70" zoomScaleNormal="70" workbookViewId="0">
      <selection activeCell="H31" sqref="H31"/>
    </sheetView>
  </sheetViews>
  <sheetFormatPr defaultRowHeight="15" x14ac:dyDescent="0.25"/>
  <cols>
    <col min="1" max="1" width="70.85546875" customWidth="1"/>
    <col min="2" max="10" width="16.42578125" customWidth="1"/>
    <col min="11" max="11" width="13.140625" bestFit="1" customWidth="1"/>
    <col min="12" max="12" width="12.140625" bestFit="1" customWidth="1"/>
    <col min="13" max="14" width="10.7109375" bestFit="1" customWidth="1"/>
    <col min="15" max="15" width="10" bestFit="1" customWidth="1"/>
  </cols>
  <sheetData>
    <row r="1" spans="1:14" ht="18" x14ac:dyDescent="0.25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4" ht="15.75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4" ht="15.75" x14ac:dyDescent="0.25">
      <c r="A3" s="6"/>
      <c r="B3" s="189">
        <v>2020</v>
      </c>
      <c r="C3" s="190"/>
      <c r="D3" s="191"/>
      <c r="E3" s="189">
        <v>2021</v>
      </c>
      <c r="F3" s="190"/>
      <c r="G3" s="191"/>
      <c r="H3" s="189">
        <v>2022</v>
      </c>
      <c r="I3" s="190"/>
      <c r="J3" s="191"/>
      <c r="K3" s="125" t="s">
        <v>56</v>
      </c>
    </row>
    <row r="4" spans="1:14" ht="15.75" thickBot="1" x14ac:dyDescent="0.3">
      <c r="A4" s="7"/>
      <c r="B4" s="8" t="s">
        <v>0</v>
      </c>
      <c r="C4" s="9" t="s">
        <v>1</v>
      </c>
      <c r="D4" s="10" t="s">
        <v>46</v>
      </c>
      <c r="E4" s="8" t="s">
        <v>0</v>
      </c>
      <c r="F4" s="9" t="s">
        <v>1</v>
      </c>
      <c r="G4" s="10" t="s">
        <v>47</v>
      </c>
      <c r="H4" s="8" t="s">
        <v>0</v>
      </c>
      <c r="I4" s="9" t="s">
        <v>1</v>
      </c>
      <c r="J4" s="10" t="s">
        <v>55</v>
      </c>
      <c r="K4" s="111" t="s">
        <v>2</v>
      </c>
    </row>
    <row r="5" spans="1:14" x14ac:dyDescent="0.25">
      <c r="A5" s="11" t="s">
        <v>3</v>
      </c>
      <c r="B5" s="126"/>
      <c r="C5" s="13"/>
      <c r="D5" s="14"/>
      <c r="E5" s="13"/>
      <c r="F5" s="12"/>
      <c r="G5" s="14"/>
      <c r="H5" s="13"/>
      <c r="I5" s="12"/>
      <c r="J5" s="14"/>
      <c r="K5" s="112"/>
    </row>
    <row r="6" spans="1:14" x14ac:dyDescent="0.25">
      <c r="A6" s="15" t="s">
        <v>4</v>
      </c>
      <c r="B6" s="66"/>
      <c r="C6" s="17"/>
      <c r="D6" s="67"/>
      <c r="E6" s="16"/>
      <c r="F6" s="17"/>
      <c r="G6" s="133"/>
      <c r="H6" s="16"/>
      <c r="I6" s="17"/>
      <c r="J6" s="133"/>
      <c r="K6" s="113"/>
      <c r="L6" s="57"/>
      <c r="M6" s="57"/>
    </row>
    <row r="7" spans="1:14" x14ac:dyDescent="0.25">
      <c r="A7" s="18" t="s">
        <v>5</v>
      </c>
      <c r="B7" s="68">
        <v>0</v>
      </c>
      <c r="C7" s="20">
        <v>2070745</v>
      </c>
      <c r="D7" s="69">
        <f>+C7+B7</f>
        <v>2070745</v>
      </c>
      <c r="E7" s="20">
        <v>0</v>
      </c>
      <c r="F7" s="20">
        <v>2684780</v>
      </c>
      <c r="G7" s="69">
        <f>+F7+E7</f>
        <v>2684780</v>
      </c>
      <c r="H7" s="168">
        <v>0</v>
      </c>
      <c r="I7" s="20">
        <v>2580254</v>
      </c>
      <c r="J7" s="134">
        <f>+I7+H7</f>
        <v>2580254</v>
      </c>
      <c r="K7" s="114">
        <f>+(J7-G7)/G7</f>
        <v>-3.8932798963043524E-2</v>
      </c>
      <c r="L7" s="57"/>
      <c r="M7" s="57"/>
    </row>
    <row r="8" spans="1:14" x14ac:dyDescent="0.25">
      <c r="A8" s="18" t="s">
        <v>6</v>
      </c>
      <c r="B8" s="68">
        <v>837010</v>
      </c>
      <c r="C8" s="20">
        <v>537849</v>
      </c>
      <c r="D8" s="69">
        <f>+C8+B8</f>
        <v>1374859</v>
      </c>
      <c r="E8" s="20">
        <v>689769</v>
      </c>
      <c r="F8" s="20">
        <v>323652</v>
      </c>
      <c r="G8" s="69">
        <f>+F8+E8</f>
        <v>1013421</v>
      </c>
      <c r="H8" s="168">
        <v>749945</v>
      </c>
      <c r="I8" s="20">
        <v>320663</v>
      </c>
      <c r="J8" s="134">
        <f>+I8+H8</f>
        <v>1070608</v>
      </c>
      <c r="K8" s="114">
        <f t="shared" ref="K8:K55" si="0">+(J8-G8)/G8</f>
        <v>5.6429657565809276E-2</v>
      </c>
      <c r="L8" s="57"/>
      <c r="M8" s="57"/>
    </row>
    <row r="9" spans="1:14" x14ac:dyDescent="0.25">
      <c r="A9" s="21" t="s">
        <v>7</v>
      </c>
      <c r="B9" s="71">
        <f>+B8+B7</f>
        <v>837010</v>
      </c>
      <c r="C9" s="23">
        <f>+C8+C7</f>
        <v>2608594</v>
      </c>
      <c r="D9" s="70">
        <f t="shared" ref="D9" si="1">+D8+D7</f>
        <v>3445604</v>
      </c>
      <c r="E9" s="71">
        <f>+E8+E7</f>
        <v>689769</v>
      </c>
      <c r="F9" s="23">
        <f>+F8+F7</f>
        <v>3008432</v>
      </c>
      <c r="G9" s="70">
        <f t="shared" ref="G9" si="2">+G8+G7</f>
        <v>3698201</v>
      </c>
      <c r="H9" s="169">
        <f>+H8+H7</f>
        <v>749945</v>
      </c>
      <c r="I9" s="23">
        <f>+I8+I7</f>
        <v>2900917</v>
      </c>
      <c r="J9" s="132">
        <f t="shared" ref="J9" si="3">+J8+J7</f>
        <v>3650862</v>
      </c>
      <c r="K9" s="115">
        <f t="shared" si="0"/>
        <v>-1.2800548158415402E-2</v>
      </c>
      <c r="L9" s="57"/>
      <c r="M9" s="58"/>
    </row>
    <row r="10" spans="1:14" x14ac:dyDescent="0.25">
      <c r="A10" s="24" t="s">
        <v>8</v>
      </c>
      <c r="B10" s="66"/>
      <c r="C10" s="17"/>
      <c r="D10" s="67"/>
      <c r="E10" s="66"/>
      <c r="F10" s="17"/>
      <c r="G10" s="67"/>
      <c r="H10" s="16"/>
      <c r="I10" s="17"/>
      <c r="J10" s="133"/>
      <c r="K10" s="114" t="e">
        <f t="shared" si="0"/>
        <v>#DIV/0!</v>
      </c>
      <c r="L10" s="57"/>
      <c r="M10" s="57"/>
    </row>
    <row r="11" spans="1:14" x14ac:dyDescent="0.25">
      <c r="A11" s="18" t="s">
        <v>9</v>
      </c>
      <c r="B11" s="68">
        <v>0</v>
      </c>
      <c r="C11" s="20">
        <v>31815</v>
      </c>
      <c r="D11" s="69">
        <f>+C11+B11</f>
        <v>31815</v>
      </c>
      <c r="E11" s="20">
        <v>0</v>
      </c>
      <c r="F11" s="20">
        <v>38839</v>
      </c>
      <c r="G11" s="134">
        <f>+F11+E11</f>
        <v>38839</v>
      </c>
      <c r="H11" s="168">
        <v>26</v>
      </c>
      <c r="I11" s="20">
        <v>86915</v>
      </c>
      <c r="J11" s="134">
        <f>+I11+H11</f>
        <v>86941</v>
      </c>
      <c r="K11" s="114">
        <f t="shared" si="0"/>
        <v>1.238497386647442</v>
      </c>
      <c r="L11" s="57"/>
      <c r="M11" s="57"/>
    </row>
    <row r="12" spans="1:14" x14ac:dyDescent="0.25">
      <c r="A12" s="25" t="s">
        <v>43</v>
      </c>
      <c r="B12" s="68">
        <v>0</v>
      </c>
      <c r="C12" s="20">
        <v>56870</v>
      </c>
      <c r="D12" s="69">
        <f t="shared" ref="D12:D15" si="4">+C12+B12</f>
        <v>56870</v>
      </c>
      <c r="E12" s="20">
        <v>1</v>
      </c>
      <c r="F12" s="20">
        <v>28562</v>
      </c>
      <c r="G12" s="134">
        <f t="shared" ref="G12:G15" si="5">+F12+E12</f>
        <v>28563</v>
      </c>
      <c r="H12" s="168">
        <v>56648</v>
      </c>
      <c r="I12" s="20">
        <v>69062</v>
      </c>
      <c r="J12" s="134">
        <f t="shared" ref="J12:J15" si="6">+I12+H12</f>
        <v>125710</v>
      </c>
      <c r="K12" s="114">
        <f t="shared" si="0"/>
        <v>3.4011483387599344</v>
      </c>
      <c r="L12" s="57"/>
      <c r="M12" s="57"/>
    </row>
    <row r="13" spans="1:14" x14ac:dyDescent="0.25">
      <c r="A13" s="25" t="s">
        <v>10</v>
      </c>
      <c r="B13" s="68">
        <v>1</v>
      </c>
      <c r="C13" s="20">
        <v>86220</v>
      </c>
      <c r="D13" s="69">
        <f t="shared" si="4"/>
        <v>86221</v>
      </c>
      <c r="E13" s="20">
        <v>0</v>
      </c>
      <c r="F13" s="20">
        <v>82422</v>
      </c>
      <c r="G13" s="134">
        <f t="shared" si="5"/>
        <v>82422</v>
      </c>
      <c r="H13" s="168">
        <v>0</v>
      </c>
      <c r="I13" s="20">
        <v>111704</v>
      </c>
      <c r="J13" s="134">
        <f t="shared" si="6"/>
        <v>111704</v>
      </c>
      <c r="K13" s="114">
        <f t="shared" si="0"/>
        <v>0.35526922423624763</v>
      </c>
      <c r="L13" s="57"/>
      <c r="M13" s="57"/>
    </row>
    <row r="14" spans="1:14" ht="14.25" customHeight="1" x14ac:dyDescent="0.25">
      <c r="A14" s="25" t="s">
        <v>11</v>
      </c>
      <c r="B14" s="68">
        <v>1381</v>
      </c>
      <c r="C14" s="20">
        <v>56780</v>
      </c>
      <c r="D14" s="69">
        <f t="shared" si="4"/>
        <v>58161</v>
      </c>
      <c r="E14" s="20">
        <v>1858</v>
      </c>
      <c r="F14" s="20">
        <v>130531</v>
      </c>
      <c r="G14" s="134">
        <f t="shared" si="5"/>
        <v>132389</v>
      </c>
      <c r="H14" s="168">
        <f>25+250+438+47+1668+0</f>
        <v>2428</v>
      </c>
      <c r="I14" s="20">
        <f>82+2+1665+12287+85380+2277</f>
        <v>101693</v>
      </c>
      <c r="J14" s="134">
        <f t="shared" si="6"/>
        <v>104121</v>
      </c>
      <c r="K14" s="114">
        <f t="shared" si="0"/>
        <v>-0.21352227148781244</v>
      </c>
      <c r="L14" s="57"/>
      <c r="M14" s="57"/>
    </row>
    <row r="15" spans="1:14" x14ac:dyDescent="0.25">
      <c r="A15" s="25" t="s">
        <v>12</v>
      </c>
      <c r="B15" s="68">
        <f>4965+12648</f>
        <v>17613</v>
      </c>
      <c r="C15" s="20">
        <f>11+1515</f>
        <v>1526</v>
      </c>
      <c r="D15" s="69">
        <f t="shared" si="4"/>
        <v>19139</v>
      </c>
      <c r="E15" s="20">
        <v>3945</v>
      </c>
      <c r="F15" s="20">
        <v>4164</v>
      </c>
      <c r="G15" s="134">
        <f t="shared" si="5"/>
        <v>8109</v>
      </c>
      <c r="H15" s="168">
        <f>627+271+55+33+18005+210+217+393+41</f>
        <v>19852</v>
      </c>
      <c r="I15" s="20">
        <f>1+1190+22+377+295+7+158+2912+30</f>
        <v>4992</v>
      </c>
      <c r="J15" s="134">
        <f t="shared" si="6"/>
        <v>24844</v>
      </c>
      <c r="K15" s="114">
        <f t="shared" si="0"/>
        <v>2.0637563201381179</v>
      </c>
      <c r="L15" s="57"/>
      <c r="M15" s="57"/>
    </row>
    <row r="16" spans="1:14" x14ac:dyDescent="0.25">
      <c r="A16" s="21" t="s">
        <v>13</v>
      </c>
      <c r="B16" s="22">
        <f>SUM(B11:B15)</f>
        <v>18995</v>
      </c>
      <c r="C16" s="23">
        <f>SUM(C11:C15)</f>
        <v>233211</v>
      </c>
      <c r="D16" s="132">
        <f>+C16+B16</f>
        <v>252206</v>
      </c>
      <c r="E16" s="136">
        <f>SUM(E11:E15)</f>
        <v>5804</v>
      </c>
      <c r="F16" s="137">
        <f>SUM(F11:F15)</f>
        <v>284518</v>
      </c>
      <c r="G16" s="132">
        <f>+F16+E16</f>
        <v>290322</v>
      </c>
      <c r="H16" s="169">
        <f>SUM(H11:H15)</f>
        <v>78954</v>
      </c>
      <c r="I16" s="23">
        <f>SUM(I11:I15)</f>
        <v>374366</v>
      </c>
      <c r="J16" s="132">
        <f>+I16+H16</f>
        <v>453320</v>
      </c>
      <c r="K16" s="115">
        <f t="shared" si="0"/>
        <v>0.5614386784329124</v>
      </c>
      <c r="L16" s="58"/>
      <c r="M16" s="97"/>
      <c r="N16" s="58"/>
    </row>
    <row r="17" spans="1:15" ht="15.75" customHeight="1" x14ac:dyDescent="0.25">
      <c r="A17" s="26"/>
      <c r="B17" s="72"/>
      <c r="C17" s="27"/>
      <c r="D17" s="73"/>
      <c r="E17" s="72"/>
      <c r="F17" s="27"/>
      <c r="G17" s="73"/>
      <c r="H17" s="170"/>
      <c r="I17" s="27"/>
      <c r="J17" s="142"/>
      <c r="K17" s="114" t="e">
        <f t="shared" si="0"/>
        <v>#DIV/0!</v>
      </c>
      <c r="L17" s="58"/>
      <c r="M17" s="57"/>
    </row>
    <row r="18" spans="1:15" x14ac:dyDescent="0.25">
      <c r="A18" s="21" t="s">
        <v>42</v>
      </c>
      <c r="B18" s="71">
        <f>1024352+927352</f>
        <v>1951704</v>
      </c>
      <c r="C18" s="23">
        <f>1042442+950935</f>
        <v>1993377</v>
      </c>
      <c r="D18" s="70">
        <f>+C18+B18</f>
        <v>3945081</v>
      </c>
      <c r="E18" s="71">
        <v>2912088</v>
      </c>
      <c r="F18" s="23">
        <v>2748699</v>
      </c>
      <c r="G18" s="70">
        <f>+F18+E18</f>
        <v>5660787</v>
      </c>
      <c r="H18" s="169">
        <f>1377449+1343580</f>
        <v>2721029</v>
      </c>
      <c r="I18" s="23">
        <f>1301421+1298135</f>
        <v>2599556</v>
      </c>
      <c r="J18" s="132">
        <f>+I18+H18</f>
        <v>5320585</v>
      </c>
      <c r="K18" s="115">
        <f t="shared" si="0"/>
        <v>-6.0098004040780903E-2</v>
      </c>
      <c r="L18" s="58"/>
      <c r="M18" s="58"/>
      <c r="N18" s="97"/>
      <c r="O18" s="97"/>
    </row>
    <row r="19" spans="1:15" x14ac:dyDescent="0.25">
      <c r="A19" s="28"/>
      <c r="B19" s="66"/>
      <c r="C19" s="17"/>
      <c r="D19" s="67"/>
      <c r="E19" s="66"/>
      <c r="F19" s="17"/>
      <c r="G19" s="67"/>
      <c r="H19" s="16"/>
      <c r="I19" s="17"/>
      <c r="J19" s="133"/>
      <c r="K19" s="114" t="e">
        <f t="shared" si="0"/>
        <v>#DIV/0!</v>
      </c>
      <c r="L19" s="57"/>
      <c r="M19" s="57"/>
    </row>
    <row r="20" spans="1:15" x14ac:dyDescent="0.25">
      <c r="A20" s="21" t="s">
        <v>14</v>
      </c>
      <c r="B20" s="71">
        <v>693732</v>
      </c>
      <c r="C20" s="23">
        <v>514897</v>
      </c>
      <c r="D20" s="70">
        <f>+C20+B20</f>
        <v>1208629</v>
      </c>
      <c r="E20" s="71">
        <v>679360</v>
      </c>
      <c r="F20" s="23">
        <v>491956</v>
      </c>
      <c r="G20" s="70">
        <f>+F20+E20</f>
        <v>1171316</v>
      </c>
      <c r="H20" s="169">
        <v>662712</v>
      </c>
      <c r="I20" s="23">
        <v>489517</v>
      </c>
      <c r="J20" s="132">
        <f>+I20+H20</f>
        <v>1152229</v>
      </c>
      <c r="K20" s="115">
        <f t="shared" si="0"/>
        <v>-1.6295346430852134E-2</v>
      </c>
      <c r="L20" s="57"/>
      <c r="M20" s="58"/>
    </row>
    <row r="21" spans="1:15" ht="15.75" thickBot="1" x14ac:dyDescent="0.3">
      <c r="A21" s="53"/>
      <c r="B21" s="74"/>
      <c r="C21" s="54"/>
      <c r="D21" s="75"/>
      <c r="E21" s="74"/>
      <c r="F21" s="54"/>
      <c r="G21" s="75"/>
      <c r="H21" s="171"/>
      <c r="I21" s="54"/>
      <c r="J21" s="143"/>
      <c r="K21" s="116" t="e">
        <f t="shared" si="0"/>
        <v>#DIV/0!</v>
      </c>
      <c r="L21" s="57"/>
      <c r="M21" s="57"/>
    </row>
    <row r="22" spans="1:15" ht="16.5" thickBot="1" x14ac:dyDescent="0.3">
      <c r="A22" s="43" t="s">
        <v>15</v>
      </c>
      <c r="B22" s="95">
        <f>+B20+B18+B16+B9</f>
        <v>3501441</v>
      </c>
      <c r="C22" s="55">
        <f>+C20+C18+C16+C9</f>
        <v>5350079</v>
      </c>
      <c r="D22" s="76">
        <f>+C22+B22</f>
        <v>8851520</v>
      </c>
      <c r="E22" s="95">
        <f>+E20+E18+E16+E9</f>
        <v>4287021</v>
      </c>
      <c r="F22" s="55">
        <f>+F20+F18+F16+F9</f>
        <v>6533605</v>
      </c>
      <c r="G22" s="76">
        <f>+F22+E22</f>
        <v>10820626</v>
      </c>
      <c r="H22" s="172">
        <f>+H20+H18+H16+H9</f>
        <v>4212640</v>
      </c>
      <c r="I22" s="55">
        <f>+I20+I18+I16+I9</f>
        <v>6364356</v>
      </c>
      <c r="J22" s="144">
        <f>+I22+H22</f>
        <v>10576996</v>
      </c>
      <c r="K22" s="117">
        <f t="shared" si="0"/>
        <v>-2.2515333216396167E-2</v>
      </c>
      <c r="L22" s="58"/>
      <c r="M22" s="58"/>
    </row>
    <row r="23" spans="1:15" x14ac:dyDescent="0.25">
      <c r="A23" s="29" t="s">
        <v>16</v>
      </c>
      <c r="B23" s="77"/>
      <c r="C23" s="30"/>
      <c r="D23" s="78"/>
      <c r="E23" s="77"/>
      <c r="F23" s="30"/>
      <c r="G23" s="78"/>
      <c r="H23" s="173"/>
      <c r="I23" s="30"/>
      <c r="J23" s="145"/>
      <c r="K23" s="118" t="e">
        <f t="shared" si="0"/>
        <v>#DIV/0!</v>
      </c>
      <c r="L23" s="58"/>
      <c r="M23" s="57"/>
    </row>
    <row r="24" spans="1:15" x14ac:dyDescent="0.25">
      <c r="A24" s="18" t="s">
        <v>17</v>
      </c>
      <c r="B24" s="68">
        <f>7231+1123</f>
        <v>8354</v>
      </c>
      <c r="C24" s="20">
        <f>1191+11865</f>
        <v>13056</v>
      </c>
      <c r="D24" s="69">
        <f>+C24+B24</f>
        <v>21410</v>
      </c>
      <c r="E24" s="68">
        <v>5896</v>
      </c>
      <c r="F24" s="20">
        <v>15558</v>
      </c>
      <c r="G24" s="69">
        <f>+F24+E24</f>
        <v>21454</v>
      </c>
      <c r="H24" s="168">
        <f>6322+2628</f>
        <v>8950</v>
      </c>
      <c r="I24" s="20">
        <f>1070+14453</f>
        <v>15523</v>
      </c>
      <c r="J24" s="134">
        <f>+I24+H24</f>
        <v>24473</v>
      </c>
      <c r="K24" s="114">
        <f t="shared" si="0"/>
        <v>0.14071967931388085</v>
      </c>
      <c r="L24" s="58"/>
      <c r="M24" s="57"/>
    </row>
    <row r="25" spans="1:15" x14ac:dyDescent="0.25">
      <c r="A25" s="18" t="s">
        <v>18</v>
      </c>
      <c r="B25" s="68">
        <f>9919+31276</f>
        <v>41195</v>
      </c>
      <c r="C25" s="20">
        <f>17596+16616</f>
        <v>34212</v>
      </c>
      <c r="D25" s="69">
        <f>+C25+B25</f>
        <v>75407</v>
      </c>
      <c r="E25" s="68">
        <v>42013</v>
      </c>
      <c r="F25" s="20">
        <v>35436</v>
      </c>
      <c r="G25" s="69">
        <f>+F25+E25</f>
        <v>77449</v>
      </c>
      <c r="H25" s="168">
        <f>8163+31642</f>
        <v>39805</v>
      </c>
      <c r="I25" s="20">
        <f>19208+13929</f>
        <v>33137</v>
      </c>
      <c r="J25" s="134">
        <f>+I25+H25</f>
        <v>72942</v>
      </c>
      <c r="K25" s="114">
        <f t="shared" si="0"/>
        <v>-5.8193133545946366E-2</v>
      </c>
      <c r="L25" s="57"/>
      <c r="M25" s="57"/>
    </row>
    <row r="26" spans="1:15" x14ac:dyDescent="0.25">
      <c r="A26" s="31" t="s">
        <v>19</v>
      </c>
      <c r="B26" s="68">
        <f>+B25+B24</f>
        <v>49549</v>
      </c>
      <c r="C26" s="20">
        <f>+C25+C24</f>
        <v>47268</v>
      </c>
      <c r="D26" s="69">
        <f t="shared" ref="D26" si="7">+D25+D24</f>
        <v>96817</v>
      </c>
      <c r="E26" s="68">
        <f>+E25+E24</f>
        <v>47909</v>
      </c>
      <c r="F26" s="20">
        <f>+F25+F24</f>
        <v>50994</v>
      </c>
      <c r="G26" s="69">
        <f t="shared" ref="G26" si="8">+G25+G24</f>
        <v>98903</v>
      </c>
      <c r="H26" s="168">
        <f>+H25+H24</f>
        <v>48755</v>
      </c>
      <c r="I26" s="20">
        <f>+I25+I24</f>
        <v>48660</v>
      </c>
      <c r="J26" s="134">
        <f>+J25+J24</f>
        <v>97415</v>
      </c>
      <c r="K26" s="114">
        <f t="shared" si="0"/>
        <v>-1.5045044134151643E-2</v>
      </c>
      <c r="L26" s="57"/>
      <c r="M26" s="57"/>
    </row>
    <row r="27" spans="1:15" x14ac:dyDescent="0.25">
      <c r="A27" s="32"/>
      <c r="B27" s="68"/>
      <c r="C27" s="20"/>
      <c r="D27" s="69"/>
      <c r="E27" s="68"/>
      <c r="F27" s="20"/>
      <c r="G27" s="69"/>
      <c r="H27" s="168"/>
      <c r="I27" s="20"/>
      <c r="J27" s="134"/>
      <c r="K27" s="114" t="e">
        <f t="shared" si="0"/>
        <v>#DIV/0!</v>
      </c>
      <c r="L27" s="57"/>
      <c r="M27" s="57"/>
    </row>
    <row r="28" spans="1:15" ht="15.75" x14ac:dyDescent="0.25">
      <c r="A28" s="33" t="s">
        <v>20</v>
      </c>
      <c r="B28" s="138">
        <v>81948</v>
      </c>
      <c r="C28" s="139">
        <v>76729</v>
      </c>
      <c r="D28" s="127">
        <f>+C28+B28</f>
        <v>158677</v>
      </c>
      <c r="E28" s="138">
        <v>82021</v>
      </c>
      <c r="F28" s="139">
        <v>85317</v>
      </c>
      <c r="G28" s="127">
        <f>+F28+E28</f>
        <v>167338</v>
      </c>
      <c r="H28" s="174">
        <v>83025</v>
      </c>
      <c r="I28" s="187">
        <v>82321</v>
      </c>
      <c r="J28" s="146">
        <f>+I28+H28</f>
        <v>165346</v>
      </c>
      <c r="K28" s="119">
        <f t="shared" si="0"/>
        <v>-1.1904050484647839E-2</v>
      </c>
      <c r="L28" s="57"/>
      <c r="M28" s="57"/>
    </row>
    <row r="29" spans="1:15" ht="15.75" thickBot="1" x14ac:dyDescent="0.3">
      <c r="A29" s="34"/>
      <c r="B29" s="128"/>
      <c r="C29" s="49"/>
      <c r="D29" s="129"/>
      <c r="E29" s="128"/>
      <c r="F29" s="49"/>
      <c r="G29" s="129"/>
      <c r="H29" s="175"/>
      <c r="I29" s="49"/>
      <c r="J29" s="147"/>
      <c r="K29" s="120" t="e">
        <f t="shared" si="0"/>
        <v>#DIV/0!</v>
      </c>
      <c r="L29" s="57"/>
      <c r="M29" s="57"/>
    </row>
    <row r="30" spans="1:15" ht="15.75" thickBot="1" x14ac:dyDescent="0.3">
      <c r="A30" s="51" t="s">
        <v>21</v>
      </c>
      <c r="B30" s="80">
        <v>54455</v>
      </c>
      <c r="C30" s="52">
        <v>45133</v>
      </c>
      <c r="D30" s="81">
        <f>+C30+B30</f>
        <v>99588</v>
      </c>
      <c r="E30" s="80">
        <v>105283</v>
      </c>
      <c r="F30" s="52">
        <v>91441</v>
      </c>
      <c r="G30" s="81">
        <f>+F30+E30</f>
        <v>196724</v>
      </c>
      <c r="H30" s="176">
        <v>124513</v>
      </c>
      <c r="I30" s="52">
        <v>113474</v>
      </c>
      <c r="J30" s="148">
        <f>+I30+H30</f>
        <v>237987</v>
      </c>
      <c r="K30" s="59">
        <f t="shared" si="0"/>
        <v>0.20975071674020454</v>
      </c>
      <c r="L30" s="57"/>
      <c r="M30" s="57"/>
      <c r="N30" s="167"/>
      <c r="O30" s="167"/>
    </row>
    <row r="31" spans="1:15" x14ac:dyDescent="0.25">
      <c r="A31" s="50"/>
      <c r="B31" s="82"/>
      <c r="C31" s="35"/>
      <c r="D31" s="83"/>
      <c r="E31" s="82"/>
      <c r="F31" s="35"/>
      <c r="G31" s="83"/>
      <c r="H31" s="177"/>
      <c r="I31" s="35"/>
      <c r="J31" s="149"/>
      <c r="K31" s="121" t="e">
        <f t="shared" si="0"/>
        <v>#DIV/0!</v>
      </c>
      <c r="L31" s="57"/>
      <c r="M31" s="57"/>
      <c r="N31" s="167"/>
      <c r="O31" s="167"/>
    </row>
    <row r="32" spans="1:15" x14ac:dyDescent="0.25">
      <c r="A32" s="28" t="s">
        <v>22</v>
      </c>
      <c r="B32" s="68">
        <v>45853</v>
      </c>
      <c r="C32" s="20">
        <v>51219</v>
      </c>
      <c r="D32" s="69">
        <f>+C32+B32</f>
        <v>97072</v>
      </c>
      <c r="E32" s="110">
        <v>69081</v>
      </c>
      <c r="F32" s="20">
        <v>69012</v>
      </c>
      <c r="G32" s="134">
        <f>+F32+E32</f>
        <v>138093</v>
      </c>
      <c r="H32" s="168">
        <v>60196</v>
      </c>
      <c r="I32" s="20">
        <v>62438</v>
      </c>
      <c r="J32" s="134">
        <f>+I32+H32</f>
        <v>122634</v>
      </c>
      <c r="K32" s="114">
        <f t="shared" si="0"/>
        <v>-0.11194629706067651</v>
      </c>
      <c r="L32" s="58"/>
      <c r="M32" s="58"/>
      <c r="N32" s="167"/>
      <c r="O32" s="167"/>
    </row>
    <row r="33" spans="1:15" x14ac:dyDescent="0.25">
      <c r="A33" s="28" t="s">
        <v>23</v>
      </c>
      <c r="B33" s="68">
        <v>1867</v>
      </c>
      <c r="C33" s="20">
        <v>1981</v>
      </c>
      <c r="D33" s="69">
        <f t="shared" ref="D33:D36" si="9">+C33+B33</f>
        <v>3848</v>
      </c>
      <c r="E33" s="20">
        <v>2274</v>
      </c>
      <c r="F33" s="20">
        <v>2641</v>
      </c>
      <c r="G33" s="69">
        <f t="shared" ref="G33:G36" si="10">+F33+E33</f>
        <v>4915</v>
      </c>
      <c r="H33" s="168">
        <v>2873</v>
      </c>
      <c r="I33" s="20">
        <v>2804</v>
      </c>
      <c r="J33" s="134">
        <f t="shared" ref="J33:J35" si="11">+I33+H33</f>
        <v>5677</v>
      </c>
      <c r="K33" s="114">
        <f t="shared" si="0"/>
        <v>0.1550356052899288</v>
      </c>
      <c r="L33" s="96"/>
      <c r="M33" s="58"/>
      <c r="N33" s="167"/>
      <c r="O33" s="167"/>
    </row>
    <row r="34" spans="1:15" x14ac:dyDescent="0.25">
      <c r="A34" s="28" t="s">
        <v>24</v>
      </c>
      <c r="B34" s="68">
        <v>8627</v>
      </c>
      <c r="C34" s="20">
        <v>6518</v>
      </c>
      <c r="D34" s="69">
        <f t="shared" si="9"/>
        <v>15145</v>
      </c>
      <c r="E34" s="20">
        <v>13115</v>
      </c>
      <c r="F34" s="20">
        <v>9873</v>
      </c>
      <c r="G34" s="69">
        <f t="shared" si="10"/>
        <v>22988</v>
      </c>
      <c r="H34" s="168">
        <v>14161</v>
      </c>
      <c r="I34" s="20">
        <v>10838</v>
      </c>
      <c r="J34" s="134">
        <f t="shared" si="11"/>
        <v>24999</v>
      </c>
      <c r="K34" s="114">
        <f t="shared" si="0"/>
        <v>8.748042456934052E-2</v>
      </c>
      <c r="L34" s="58"/>
      <c r="M34" s="58"/>
      <c r="N34" s="167"/>
      <c r="O34" s="167"/>
    </row>
    <row r="35" spans="1:15" x14ac:dyDescent="0.25">
      <c r="A35" s="28" t="s">
        <v>25</v>
      </c>
      <c r="B35" s="68">
        <v>0</v>
      </c>
      <c r="C35" s="20">
        <v>60</v>
      </c>
      <c r="D35" s="69">
        <f t="shared" si="9"/>
        <v>60</v>
      </c>
      <c r="E35" s="20">
        <v>0</v>
      </c>
      <c r="F35" s="20">
        <v>0</v>
      </c>
      <c r="G35" s="69">
        <f t="shared" si="10"/>
        <v>0</v>
      </c>
      <c r="H35" s="168">
        <v>74</v>
      </c>
      <c r="I35" s="20">
        <v>1</v>
      </c>
      <c r="J35" s="134">
        <f t="shared" si="11"/>
        <v>75</v>
      </c>
      <c r="K35" s="114" t="e">
        <f t="shared" si="0"/>
        <v>#DIV/0!</v>
      </c>
      <c r="L35" s="57"/>
      <c r="M35" s="57"/>
      <c r="N35" s="167"/>
      <c r="O35" s="167"/>
    </row>
    <row r="36" spans="1:15" x14ac:dyDescent="0.25">
      <c r="A36" s="36" t="s">
        <v>26</v>
      </c>
      <c r="B36" s="19">
        <f>SUM(B32:B35)</f>
        <v>56347</v>
      </c>
      <c r="C36" s="20">
        <f>SUM(C32:C35)</f>
        <v>59778</v>
      </c>
      <c r="D36" s="79">
        <f t="shared" si="9"/>
        <v>116125</v>
      </c>
      <c r="E36" s="19">
        <f>SUM(E32:E35)</f>
        <v>84470</v>
      </c>
      <c r="F36" s="20">
        <f>SUM(F32:F35)</f>
        <v>81526</v>
      </c>
      <c r="G36" s="79">
        <f t="shared" si="10"/>
        <v>165996</v>
      </c>
      <c r="H36" s="168">
        <f>+H32+H33+H34+H35</f>
        <v>77304</v>
      </c>
      <c r="I36" s="20">
        <f>+I32+I33+I34+I35</f>
        <v>76081</v>
      </c>
      <c r="J36" s="150">
        <f>+I36+H36</f>
        <v>153385</v>
      </c>
      <c r="K36" s="130">
        <f t="shared" si="0"/>
        <v>-7.5971710161690645E-2</v>
      </c>
      <c r="L36" s="57"/>
      <c r="M36" s="57"/>
      <c r="N36" s="167"/>
      <c r="O36" s="167"/>
    </row>
    <row r="37" spans="1:15" x14ac:dyDescent="0.25">
      <c r="A37" s="37"/>
      <c r="B37" s="68"/>
      <c r="C37" s="20"/>
      <c r="D37" s="69"/>
      <c r="E37" s="68"/>
      <c r="F37" s="20"/>
      <c r="G37" s="69"/>
      <c r="H37" s="168"/>
      <c r="I37" s="20"/>
      <c r="J37" s="134"/>
      <c r="K37" s="114" t="e">
        <f t="shared" si="0"/>
        <v>#DIV/0!</v>
      </c>
      <c r="L37" s="57"/>
      <c r="M37" s="57"/>
      <c r="N37" s="167"/>
      <c r="O37" s="167"/>
    </row>
    <row r="38" spans="1:15" x14ac:dyDescent="0.25">
      <c r="A38" s="38" t="s">
        <v>27</v>
      </c>
      <c r="B38" s="68">
        <v>6541</v>
      </c>
      <c r="C38" s="20">
        <v>6024</v>
      </c>
      <c r="D38" s="69">
        <f t="shared" ref="D38:D41" si="12">+C38+B38</f>
        <v>12565</v>
      </c>
      <c r="E38" s="20">
        <v>8421</v>
      </c>
      <c r="F38" s="20">
        <v>7802</v>
      </c>
      <c r="G38" s="69">
        <f t="shared" ref="G38:G41" si="13">+F38+E38</f>
        <v>16223</v>
      </c>
      <c r="H38" s="168">
        <v>8353</v>
      </c>
      <c r="I38" s="20">
        <v>7692</v>
      </c>
      <c r="J38" s="134">
        <f t="shared" ref="J38:J40" si="14">+I38+H38</f>
        <v>16045</v>
      </c>
      <c r="K38" s="114">
        <f t="shared" si="0"/>
        <v>-1.0972076681255008E-2</v>
      </c>
      <c r="L38" s="57"/>
      <c r="M38" s="57"/>
      <c r="N38" s="167"/>
      <c r="O38" s="167"/>
    </row>
    <row r="39" spans="1:15" x14ac:dyDescent="0.25">
      <c r="A39" s="38" t="s">
        <v>28</v>
      </c>
      <c r="B39" s="68">
        <v>439</v>
      </c>
      <c r="C39" s="20">
        <v>341</v>
      </c>
      <c r="D39" s="69">
        <f t="shared" si="12"/>
        <v>780</v>
      </c>
      <c r="E39" s="140">
        <v>565</v>
      </c>
      <c r="F39" s="140">
        <v>466</v>
      </c>
      <c r="G39" s="69">
        <f t="shared" si="13"/>
        <v>1031</v>
      </c>
      <c r="H39" s="168">
        <v>449</v>
      </c>
      <c r="I39" s="20">
        <v>368</v>
      </c>
      <c r="J39" s="134">
        <f t="shared" si="14"/>
        <v>817</v>
      </c>
      <c r="K39" s="114">
        <f t="shared" si="0"/>
        <v>-0.2075654704170708</v>
      </c>
      <c r="L39" s="57"/>
      <c r="M39" s="57"/>
      <c r="N39" s="167"/>
      <c r="O39" s="167"/>
    </row>
    <row r="40" spans="1:15" x14ac:dyDescent="0.25">
      <c r="A40" s="38" t="s">
        <v>29</v>
      </c>
      <c r="B40" s="68">
        <v>0</v>
      </c>
      <c r="C40" s="20">
        <v>4</v>
      </c>
      <c r="D40" s="69">
        <f t="shared" si="12"/>
        <v>4</v>
      </c>
      <c r="E40" s="140">
        <v>1</v>
      </c>
      <c r="F40" s="140">
        <v>0</v>
      </c>
      <c r="G40" s="69">
        <f t="shared" si="13"/>
        <v>1</v>
      </c>
      <c r="H40" s="168">
        <v>17</v>
      </c>
      <c r="I40" s="20">
        <v>0</v>
      </c>
      <c r="J40" s="134">
        <f t="shared" si="14"/>
        <v>17</v>
      </c>
      <c r="K40" s="114">
        <f t="shared" si="0"/>
        <v>16</v>
      </c>
      <c r="L40" s="57"/>
      <c r="M40" s="57"/>
    </row>
    <row r="41" spans="1:15" ht="15.75" thickBot="1" x14ac:dyDescent="0.3">
      <c r="A41" s="61" t="s">
        <v>30</v>
      </c>
      <c r="B41" s="131">
        <f>SUM(B38:B40)</f>
        <v>6980</v>
      </c>
      <c r="C41" s="46">
        <f>SUM(C38:C40)</f>
        <v>6369</v>
      </c>
      <c r="D41" s="84">
        <f t="shared" si="12"/>
        <v>13349</v>
      </c>
      <c r="E41" s="131">
        <f>SUM(E38:E40)</f>
        <v>8987</v>
      </c>
      <c r="F41" s="46">
        <f>SUM(F38:F40)</f>
        <v>8268</v>
      </c>
      <c r="G41" s="84">
        <f t="shared" si="13"/>
        <v>17255</v>
      </c>
      <c r="H41" s="178">
        <f>SUM(H38:H40)</f>
        <v>8819</v>
      </c>
      <c r="I41" s="188">
        <f>SUM(I38:I40)</f>
        <v>8060</v>
      </c>
      <c r="J41" s="151">
        <f>+I41+H41</f>
        <v>16879</v>
      </c>
      <c r="K41" s="116">
        <f t="shared" si="0"/>
        <v>-2.1790785279629094E-2</v>
      </c>
      <c r="L41" s="57"/>
      <c r="M41" s="57"/>
    </row>
    <row r="42" spans="1:15" ht="16.5" thickBot="1" x14ac:dyDescent="0.3">
      <c r="A42" s="64" t="s">
        <v>31</v>
      </c>
      <c r="B42" s="85">
        <f>+B36+B41</f>
        <v>63327</v>
      </c>
      <c r="C42" s="85">
        <f>+C36+C41</f>
        <v>66147</v>
      </c>
      <c r="D42" s="86">
        <f>+D41+D36</f>
        <v>129474</v>
      </c>
      <c r="E42" s="141">
        <f>+E36+E41</f>
        <v>93457</v>
      </c>
      <c r="F42" s="39">
        <f>+F36+F41</f>
        <v>89794</v>
      </c>
      <c r="G42" s="86">
        <f>+G41+G36</f>
        <v>183251</v>
      </c>
      <c r="H42" s="179">
        <f>+H41+H36</f>
        <v>86123</v>
      </c>
      <c r="I42" s="39">
        <f t="shared" ref="I42:J42" si="15">+I41+I36</f>
        <v>84141</v>
      </c>
      <c r="J42" s="152">
        <f t="shared" si="15"/>
        <v>170264</v>
      </c>
      <c r="K42" s="117">
        <f t="shared" si="0"/>
        <v>-7.0870008894903705E-2</v>
      </c>
      <c r="L42" s="58"/>
      <c r="M42" s="58"/>
    </row>
    <row r="43" spans="1:15" ht="15.75" x14ac:dyDescent="0.25">
      <c r="A43" s="62"/>
      <c r="B43" s="87"/>
      <c r="C43" s="63"/>
      <c r="D43" s="88"/>
      <c r="E43" s="87"/>
      <c r="F43" s="63"/>
      <c r="G43" s="88"/>
      <c r="H43" s="180"/>
      <c r="I43" s="63"/>
      <c r="J43" s="153"/>
      <c r="K43" s="121" t="e">
        <f t="shared" si="0"/>
        <v>#DIV/0!</v>
      </c>
      <c r="L43" s="57"/>
      <c r="M43" s="57"/>
    </row>
    <row r="44" spans="1:15" x14ac:dyDescent="0.25">
      <c r="A44" s="28" t="s">
        <v>32</v>
      </c>
      <c r="B44" s="68">
        <v>156751</v>
      </c>
      <c r="C44" s="20">
        <v>149280</v>
      </c>
      <c r="D44" s="69">
        <f>+C44+B44</f>
        <v>306031</v>
      </c>
      <c r="E44" s="19">
        <v>264844</v>
      </c>
      <c r="F44" s="20">
        <v>249722</v>
      </c>
      <c r="G44" s="69">
        <f>+F44+E44</f>
        <v>514566</v>
      </c>
      <c r="H44" s="168">
        <v>322489</v>
      </c>
      <c r="I44" s="20">
        <v>312504</v>
      </c>
      <c r="J44" s="134">
        <f>+I44+H44</f>
        <v>634993</v>
      </c>
      <c r="K44" s="114">
        <f>+(J44-G44)/G44</f>
        <v>0.23403606145761671</v>
      </c>
      <c r="L44" s="57"/>
      <c r="M44" s="57"/>
    </row>
    <row r="45" spans="1:15" x14ac:dyDescent="0.25">
      <c r="A45" s="40" t="s">
        <v>33</v>
      </c>
      <c r="B45" s="68">
        <v>14818</v>
      </c>
      <c r="C45" s="20">
        <v>16251</v>
      </c>
      <c r="D45" s="69">
        <f t="shared" ref="D45:D47" si="16">+C45+B45</f>
        <v>31069</v>
      </c>
      <c r="E45" s="19">
        <v>33939</v>
      </c>
      <c r="F45" s="20">
        <v>35847</v>
      </c>
      <c r="G45" s="69">
        <f t="shared" ref="G45:G47" si="17">+F45+E45</f>
        <v>69786</v>
      </c>
      <c r="H45" s="168">
        <v>62154</v>
      </c>
      <c r="I45" s="20">
        <v>66703</v>
      </c>
      <c r="J45" s="134">
        <f t="shared" ref="J45:J47" si="18">+I45+H45</f>
        <v>128857</v>
      </c>
      <c r="K45" s="114">
        <f>+(J45-G45)/G45</f>
        <v>0.84645917519273206</v>
      </c>
      <c r="L45" s="57"/>
      <c r="M45" s="57"/>
    </row>
    <row r="46" spans="1:15" x14ac:dyDescent="0.25">
      <c r="A46" s="40" t="s">
        <v>34</v>
      </c>
      <c r="B46" s="68">
        <v>20863</v>
      </c>
      <c r="C46" s="20">
        <v>17597</v>
      </c>
      <c r="D46" s="69">
        <f t="shared" si="16"/>
        <v>38460</v>
      </c>
      <c r="E46" s="19">
        <v>51158</v>
      </c>
      <c r="F46" s="20">
        <v>52217</v>
      </c>
      <c r="G46" s="69">
        <f t="shared" si="17"/>
        <v>103375</v>
      </c>
      <c r="H46" s="168">
        <v>52771</v>
      </c>
      <c r="I46" s="20">
        <v>56204</v>
      </c>
      <c r="J46" s="134">
        <f t="shared" si="18"/>
        <v>108975</v>
      </c>
      <c r="K46" s="114">
        <f t="shared" si="0"/>
        <v>5.4171704957678354E-2</v>
      </c>
      <c r="L46" s="57"/>
      <c r="M46" s="57"/>
    </row>
    <row r="47" spans="1:15" x14ac:dyDescent="0.25">
      <c r="A47" s="40" t="s">
        <v>35</v>
      </c>
      <c r="B47" s="68">
        <v>0</v>
      </c>
      <c r="C47" s="20">
        <v>65</v>
      </c>
      <c r="D47" s="69">
        <f t="shared" si="16"/>
        <v>65</v>
      </c>
      <c r="E47" s="19">
        <v>0</v>
      </c>
      <c r="F47" s="20">
        <v>0</v>
      </c>
      <c r="G47" s="69">
        <f t="shared" si="17"/>
        <v>0</v>
      </c>
      <c r="H47" s="168">
        <v>1096</v>
      </c>
      <c r="I47" s="20">
        <v>0</v>
      </c>
      <c r="J47" s="134">
        <f t="shared" si="18"/>
        <v>1096</v>
      </c>
      <c r="K47" s="114" t="e">
        <f t="shared" si="0"/>
        <v>#DIV/0!</v>
      </c>
      <c r="L47" s="57"/>
      <c r="M47" s="57"/>
    </row>
    <row r="48" spans="1:15" x14ac:dyDescent="0.25">
      <c r="A48" s="41" t="s">
        <v>36</v>
      </c>
      <c r="B48" s="135">
        <f t="shared" ref="B48:G48" si="19">SUM(B44:B47)</f>
        <v>192432</v>
      </c>
      <c r="C48" s="42">
        <f t="shared" si="19"/>
        <v>183193</v>
      </c>
      <c r="D48" s="89">
        <f t="shared" si="19"/>
        <v>375625</v>
      </c>
      <c r="E48" s="135">
        <f t="shared" si="19"/>
        <v>349941</v>
      </c>
      <c r="F48" s="42">
        <f t="shared" si="19"/>
        <v>337786</v>
      </c>
      <c r="G48" s="89">
        <f t="shared" si="19"/>
        <v>687727</v>
      </c>
      <c r="H48" s="181">
        <f>SUM(H44:H47)</f>
        <v>438510</v>
      </c>
      <c r="I48" s="42">
        <f t="shared" ref="I48:J48" si="20">SUM(I44:I47)</f>
        <v>435411</v>
      </c>
      <c r="J48" s="154">
        <f t="shared" si="20"/>
        <v>873921</v>
      </c>
      <c r="K48" s="115">
        <f t="shared" si="0"/>
        <v>0.27073824351814019</v>
      </c>
      <c r="L48" s="57"/>
      <c r="M48" s="58"/>
    </row>
    <row r="49" spans="1:14" x14ac:dyDescent="0.25">
      <c r="A49" s="99" t="s">
        <v>37</v>
      </c>
      <c r="B49" s="100">
        <v>0</v>
      </c>
      <c r="C49" s="101">
        <v>0</v>
      </c>
      <c r="D49" s="102">
        <f>+C49+B49</f>
        <v>0</v>
      </c>
      <c r="E49" s="100">
        <v>6118</v>
      </c>
      <c r="F49" s="101">
        <v>5707</v>
      </c>
      <c r="G49" s="102">
        <f>+F49+E49</f>
        <v>11825</v>
      </c>
      <c r="H49" s="182">
        <v>7751</v>
      </c>
      <c r="I49" s="101">
        <v>7309</v>
      </c>
      <c r="J49" s="155">
        <f>+I49+H49</f>
        <v>15060</v>
      </c>
      <c r="K49" s="122">
        <f t="shared" si="0"/>
        <v>0.27357293868921778</v>
      </c>
      <c r="L49" s="57"/>
      <c r="M49" s="57"/>
    </row>
    <row r="50" spans="1:14" x14ac:dyDescent="0.25">
      <c r="A50" s="105" t="s">
        <v>44</v>
      </c>
      <c r="B50" s="100"/>
      <c r="C50" s="101"/>
      <c r="D50" s="102">
        <v>1364</v>
      </c>
      <c r="E50" s="100"/>
      <c r="F50" s="101"/>
      <c r="G50" s="102">
        <v>25109</v>
      </c>
      <c r="H50" s="182"/>
      <c r="I50" s="101"/>
      <c r="J50" s="155">
        <v>57966</v>
      </c>
      <c r="K50" s="122">
        <f t="shared" si="0"/>
        <v>1.3085746146799953</v>
      </c>
      <c r="L50" s="57"/>
      <c r="M50" s="57"/>
    </row>
    <row r="51" spans="1:14" s="104" customFormat="1" ht="15.75" thickBot="1" x14ac:dyDescent="0.3">
      <c r="A51" s="106" t="s">
        <v>45</v>
      </c>
      <c r="B51" s="108"/>
      <c r="C51" s="107"/>
      <c r="D51" s="109">
        <f>+D50+D49</f>
        <v>1364</v>
      </c>
      <c r="E51" s="108"/>
      <c r="F51" s="107"/>
      <c r="G51" s="109">
        <f>+G50+G49</f>
        <v>36934</v>
      </c>
      <c r="H51" s="183"/>
      <c r="I51" s="107"/>
      <c r="J51" s="156">
        <f>+J50+J49</f>
        <v>73026</v>
      </c>
      <c r="K51" s="123">
        <f t="shared" si="0"/>
        <v>0.97720257757080198</v>
      </c>
      <c r="L51" s="103"/>
      <c r="M51" s="103"/>
    </row>
    <row r="52" spans="1:14" ht="16.5" thickBot="1" x14ac:dyDescent="0.3">
      <c r="A52" s="43" t="s">
        <v>38</v>
      </c>
      <c r="B52" s="90"/>
      <c r="C52" s="44"/>
      <c r="D52" s="91">
        <f>+D51+D48</f>
        <v>376989</v>
      </c>
      <c r="E52" s="90"/>
      <c r="F52" s="44"/>
      <c r="G52" s="91">
        <f>+G51+G48</f>
        <v>724661</v>
      </c>
      <c r="H52" s="184"/>
      <c r="I52" s="44"/>
      <c r="J52" s="157">
        <f>+J51+J48</f>
        <v>946947</v>
      </c>
      <c r="K52" s="117">
        <f t="shared" si="0"/>
        <v>0.30674480895204792</v>
      </c>
      <c r="L52" s="57"/>
      <c r="M52" s="57"/>
    </row>
    <row r="53" spans="1:14" x14ac:dyDescent="0.25">
      <c r="A53" s="65" t="s">
        <v>39</v>
      </c>
      <c r="B53" s="56">
        <v>1505</v>
      </c>
      <c r="C53" s="45">
        <v>1506</v>
      </c>
      <c r="D53" s="92">
        <f>+C53+B53</f>
        <v>3011</v>
      </c>
      <c r="E53" s="160" t="s">
        <v>48</v>
      </c>
      <c r="F53" s="161" t="s">
        <v>49</v>
      </c>
      <c r="G53" s="162">
        <f>+F53+E53</f>
        <v>3903</v>
      </c>
      <c r="H53" s="185">
        <v>1853</v>
      </c>
      <c r="I53" s="45">
        <v>1855</v>
      </c>
      <c r="J53" s="158">
        <f>+I53+H53</f>
        <v>3708</v>
      </c>
      <c r="K53" s="121">
        <f t="shared" si="0"/>
        <v>-4.9961568024596462E-2</v>
      </c>
      <c r="L53" s="57"/>
      <c r="M53" s="57"/>
    </row>
    <row r="54" spans="1:14" x14ac:dyDescent="0.25">
      <c r="A54" s="28" t="s">
        <v>41</v>
      </c>
      <c r="B54" s="56">
        <v>41891538</v>
      </c>
      <c r="C54" s="45">
        <v>41918277</v>
      </c>
      <c r="D54" s="92">
        <f t="shared" ref="D54:D55" si="21">+C54+B54</f>
        <v>83809815</v>
      </c>
      <c r="E54" s="163" t="s">
        <v>50</v>
      </c>
      <c r="F54" s="164" t="s">
        <v>51</v>
      </c>
      <c r="G54" s="69">
        <f t="shared" ref="G54:G55" si="22">+F54+E54</f>
        <v>96386066</v>
      </c>
      <c r="H54" s="185">
        <v>44817815</v>
      </c>
      <c r="I54" s="45">
        <v>44840749</v>
      </c>
      <c r="J54" s="158">
        <f>+I54+H54</f>
        <v>89658564</v>
      </c>
      <c r="K54" s="114">
        <f t="shared" si="0"/>
        <v>-6.9797453918287317E-2</v>
      </c>
      <c r="L54" s="57"/>
      <c r="M54" s="57"/>
    </row>
    <row r="55" spans="1:14" ht="15.75" thickBot="1" x14ac:dyDescent="0.3">
      <c r="A55" s="48" t="s">
        <v>40</v>
      </c>
      <c r="B55" s="93">
        <v>17753607</v>
      </c>
      <c r="C55" s="46">
        <v>17748500</v>
      </c>
      <c r="D55" s="94">
        <f t="shared" si="21"/>
        <v>35502107</v>
      </c>
      <c r="E55" s="165" t="s">
        <v>52</v>
      </c>
      <c r="F55" s="166" t="s">
        <v>53</v>
      </c>
      <c r="G55" s="94">
        <f t="shared" si="22"/>
        <v>40772141</v>
      </c>
      <c r="H55" s="186">
        <v>19207608</v>
      </c>
      <c r="I55" s="46">
        <v>19213963</v>
      </c>
      <c r="J55" s="159">
        <f>+I55+H55</f>
        <v>38421571</v>
      </c>
      <c r="K55" s="124">
        <f t="shared" si="0"/>
        <v>-5.7651375236831441E-2</v>
      </c>
      <c r="L55" s="57"/>
      <c r="M55" s="57"/>
    </row>
    <row r="56" spans="1:14" x14ac:dyDescent="0.25">
      <c r="K56" s="60"/>
      <c r="L56" s="57"/>
      <c r="M56" s="57"/>
    </row>
    <row r="57" spans="1:14" x14ac:dyDescent="0.25">
      <c r="B57" s="97"/>
      <c r="C57" s="97"/>
      <c r="D57" s="97"/>
      <c r="E57" s="97"/>
      <c r="F57" s="97"/>
      <c r="G57" s="97"/>
      <c r="H57" s="97"/>
      <c r="I57" s="97"/>
      <c r="J57" s="97"/>
      <c r="K57" s="60"/>
      <c r="L57" s="57"/>
      <c r="M57" s="57"/>
      <c r="N57" s="57"/>
    </row>
    <row r="58" spans="1:14" x14ac:dyDescent="0.25">
      <c r="B58" s="97"/>
      <c r="C58" s="97"/>
      <c r="D58" s="97"/>
      <c r="E58" s="97"/>
      <c r="F58" s="97"/>
      <c r="G58" s="97"/>
      <c r="H58" s="97"/>
      <c r="I58" s="97"/>
      <c r="J58" s="97"/>
      <c r="K58" s="60"/>
      <c r="L58" s="57"/>
      <c r="M58" s="57"/>
    </row>
    <row r="59" spans="1:14" x14ac:dyDescent="0.25">
      <c r="B59" s="97"/>
      <c r="C59" s="97"/>
      <c r="D59" s="97"/>
      <c r="E59" s="97"/>
      <c r="F59" s="97"/>
      <c r="G59" s="97"/>
      <c r="H59" s="97"/>
      <c r="I59" s="97"/>
      <c r="J59" s="97"/>
      <c r="K59" s="98"/>
      <c r="L59" s="57"/>
      <c r="M59" s="57"/>
    </row>
    <row r="60" spans="1:14" x14ac:dyDescent="0.25">
      <c r="B60" s="97"/>
      <c r="C60" s="97"/>
      <c r="D60" s="97"/>
      <c r="E60" s="97"/>
      <c r="F60" s="97"/>
      <c r="G60" s="97"/>
      <c r="H60" s="97"/>
      <c r="I60" s="97"/>
      <c r="J60" s="97"/>
      <c r="K60" s="98"/>
      <c r="L60" s="57"/>
      <c r="M60" s="57"/>
    </row>
    <row r="61" spans="1:14" x14ac:dyDescent="0.25">
      <c r="B61" s="97"/>
      <c r="C61" s="97"/>
      <c r="D61" s="97"/>
      <c r="E61" s="97"/>
      <c r="F61" s="97"/>
      <c r="G61" s="97"/>
      <c r="H61" s="97"/>
      <c r="I61" s="97"/>
      <c r="J61" s="97"/>
      <c r="K61" s="98"/>
      <c r="L61" s="57"/>
      <c r="M61" s="57"/>
    </row>
    <row r="62" spans="1:14" x14ac:dyDescent="0.25">
      <c r="K62" s="98"/>
      <c r="L62" s="57"/>
      <c r="M62" s="57"/>
    </row>
    <row r="63" spans="1:14" x14ac:dyDescent="0.25">
      <c r="B63" s="97"/>
      <c r="C63" s="97"/>
      <c r="D63" s="97"/>
      <c r="E63" s="97"/>
      <c r="F63" s="97"/>
      <c r="G63" s="97"/>
      <c r="H63" s="97"/>
      <c r="I63" s="97"/>
      <c r="J63" s="97"/>
      <c r="K63" s="98"/>
      <c r="L63" s="57"/>
      <c r="M63" s="57"/>
    </row>
    <row r="64" spans="1:14" x14ac:dyDescent="0.25">
      <c r="K64" s="47"/>
    </row>
    <row r="65" spans="11:11" x14ac:dyDescent="0.25">
      <c r="K65" s="47"/>
    </row>
    <row r="66" spans="11:11" x14ac:dyDescent="0.25">
      <c r="K66" s="47"/>
    </row>
    <row r="67" spans="11:11" x14ac:dyDescent="0.25">
      <c r="K67" s="47"/>
    </row>
    <row r="68" spans="11:11" x14ac:dyDescent="0.25">
      <c r="K68" s="47"/>
    </row>
    <row r="69" spans="11:11" x14ac:dyDescent="0.25">
      <c r="K69" s="47"/>
    </row>
    <row r="70" spans="11:11" x14ac:dyDescent="0.25">
      <c r="K70" s="47"/>
    </row>
    <row r="71" spans="11:11" x14ac:dyDescent="0.25">
      <c r="K71" s="47"/>
    </row>
    <row r="72" spans="11:11" x14ac:dyDescent="0.25">
      <c r="K72" s="47"/>
    </row>
    <row r="73" spans="11:11" x14ac:dyDescent="0.25">
      <c r="K73" s="47"/>
    </row>
    <row r="74" spans="11:11" x14ac:dyDescent="0.25">
      <c r="K74" s="47"/>
    </row>
    <row r="75" spans="11:11" x14ac:dyDescent="0.25">
      <c r="K75" s="47"/>
    </row>
    <row r="76" spans="11:11" x14ac:dyDescent="0.25">
      <c r="K76" s="47"/>
    </row>
    <row r="77" spans="11:11" x14ac:dyDescent="0.25">
      <c r="K77" s="47"/>
    </row>
    <row r="78" spans="11:11" x14ac:dyDescent="0.25">
      <c r="K78" s="47"/>
    </row>
    <row r="79" spans="11:11" x14ac:dyDescent="0.25">
      <c r="K79" s="47"/>
    </row>
    <row r="80" spans="11:11" x14ac:dyDescent="0.25">
      <c r="K80" s="47"/>
    </row>
    <row r="81" spans="11:11" x14ac:dyDescent="0.25">
      <c r="K81" s="47"/>
    </row>
    <row r="82" spans="11:11" x14ac:dyDescent="0.25">
      <c r="K82" s="47"/>
    </row>
    <row r="83" spans="11:11" x14ac:dyDescent="0.25">
      <c r="K83" s="47"/>
    </row>
    <row r="84" spans="11:11" x14ac:dyDescent="0.25">
      <c r="K84" s="47"/>
    </row>
    <row r="85" spans="11:11" x14ac:dyDescent="0.25">
      <c r="K85" s="47"/>
    </row>
    <row r="86" spans="11:11" x14ac:dyDescent="0.25">
      <c r="K86" s="47"/>
    </row>
    <row r="87" spans="11:11" x14ac:dyDescent="0.25">
      <c r="K87" s="47"/>
    </row>
    <row r="88" spans="11:11" x14ac:dyDescent="0.25">
      <c r="K88" s="47"/>
    </row>
    <row r="89" spans="11:11" x14ac:dyDescent="0.25">
      <c r="K89" s="47"/>
    </row>
    <row r="90" spans="11:11" x14ac:dyDescent="0.25">
      <c r="K90" s="47"/>
    </row>
    <row r="91" spans="11:11" x14ac:dyDescent="0.25">
      <c r="K91" s="47"/>
    </row>
    <row r="92" spans="11:11" x14ac:dyDescent="0.25">
      <c r="K92" s="47"/>
    </row>
    <row r="93" spans="11:11" x14ac:dyDescent="0.25">
      <c r="K93" s="47"/>
    </row>
    <row r="94" spans="11:11" x14ac:dyDescent="0.25">
      <c r="K94" s="47"/>
    </row>
    <row r="95" spans="11:11" x14ac:dyDescent="0.25">
      <c r="K95" s="47"/>
    </row>
    <row r="96" spans="11:11" x14ac:dyDescent="0.25">
      <c r="K96" s="47"/>
    </row>
    <row r="97" spans="11:11" x14ac:dyDescent="0.25">
      <c r="K97" s="47"/>
    </row>
    <row r="98" spans="11:11" x14ac:dyDescent="0.25">
      <c r="K98" s="47"/>
    </row>
    <row r="99" spans="11:11" x14ac:dyDescent="0.25">
      <c r="K99" s="47"/>
    </row>
    <row r="100" spans="11:11" x14ac:dyDescent="0.25">
      <c r="K100" s="47"/>
    </row>
    <row r="101" spans="11:11" x14ac:dyDescent="0.25">
      <c r="K101" s="47"/>
    </row>
    <row r="102" spans="11:11" x14ac:dyDescent="0.25">
      <c r="K102" s="47"/>
    </row>
  </sheetData>
  <mergeCells count="3">
    <mergeCell ref="B3:D3"/>
    <mergeCell ref="E3:G3"/>
    <mergeCell ref="H3:J3"/>
  </mergeCells>
  <phoneticPr fontId="14" type="noConversion"/>
  <pageMargins left="0.51181102362204722" right="0.51181102362204722" top="0.15748031496062992" bottom="0.15748031496062992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cellerino</dc:creator>
  <cp:lastModifiedBy>Cellerino</cp:lastModifiedBy>
  <cp:lastPrinted>2023-01-16T07:02:33Z</cp:lastPrinted>
  <dcterms:created xsi:type="dcterms:W3CDTF">2015-03-02T13:45:33Z</dcterms:created>
  <dcterms:modified xsi:type="dcterms:W3CDTF">2023-02-02T11:55:05Z</dcterms:modified>
</cp:coreProperties>
</file>